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27795" windowHeight="12270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Arkusz1!$A$1:$Y$27</definedName>
  </definedNames>
  <calcPr calcId="145621"/>
</workbook>
</file>

<file path=xl/calcChain.xml><?xml version="1.0" encoding="utf-8"?>
<calcChain xmlns="http://schemas.openxmlformats.org/spreadsheetml/2006/main">
  <c r="U8" i="1" l="1"/>
  <c r="Y8" i="1" l="1"/>
  <c r="X8" i="1"/>
  <c r="W8" i="1"/>
  <c r="V8" i="1"/>
  <c r="Q10" i="1"/>
  <c r="O10" i="1"/>
  <c r="M10" i="1"/>
  <c r="L10" i="1"/>
  <c r="K10" i="1"/>
  <c r="H10" i="1"/>
  <c r="H8" i="1"/>
  <c r="L8" i="1"/>
  <c r="B13" i="1"/>
  <c r="V13" i="1"/>
  <c r="W13" i="1"/>
  <c r="X13" i="1"/>
  <c r="Y13" i="1"/>
  <c r="S13" i="1"/>
  <c r="T13" i="1"/>
  <c r="U13" i="1"/>
  <c r="R13" i="1"/>
  <c r="Q13" i="1"/>
  <c r="O13" i="1"/>
  <c r="M13" i="1"/>
  <c r="G13" i="1"/>
  <c r="H13" i="1"/>
  <c r="I13" i="1"/>
  <c r="J13" i="1"/>
  <c r="K13" i="1"/>
  <c r="L13" i="1"/>
  <c r="F13" i="1"/>
  <c r="E13" i="1"/>
  <c r="D13" i="1"/>
  <c r="C13" i="1"/>
  <c r="R8" i="1"/>
  <c r="K8" i="1"/>
  <c r="S12" i="1"/>
  <c r="R12" i="1"/>
  <c r="U12" i="1" s="1"/>
  <c r="Y12" i="1" s="1"/>
  <c r="S11" i="1"/>
  <c r="R11" i="1"/>
  <c r="U11" i="1" s="1"/>
  <c r="Y11" i="1" s="1"/>
  <c r="S10" i="1"/>
  <c r="R10" i="1"/>
  <c r="U10" i="1" s="1"/>
  <c r="Y10" i="1" s="1"/>
  <c r="S9" i="1"/>
  <c r="R9" i="1"/>
  <c r="U9" i="1" s="1"/>
  <c r="Y9" i="1" s="1"/>
  <c r="M8" i="1"/>
  <c r="T9" i="1" l="1"/>
  <c r="T10" i="1"/>
  <c r="T11" i="1"/>
  <c r="T12" i="1"/>
  <c r="O11" i="1"/>
  <c r="M11" i="1"/>
  <c r="Q11" i="1" s="1"/>
  <c r="H11" i="1"/>
  <c r="X11" i="1" l="1"/>
  <c r="O8" i="1" l="1"/>
  <c r="M12" i="1"/>
  <c r="V12" i="1" s="1"/>
  <c r="M9" i="1"/>
  <c r="W10" i="1"/>
  <c r="S8" i="1"/>
  <c r="O9" i="1"/>
  <c r="W9" i="1" s="1"/>
  <c r="O12" i="1"/>
  <c r="W12" i="1" s="1"/>
  <c r="K12" i="1"/>
  <c r="H12" i="1"/>
  <c r="K11" i="1"/>
  <c r="L11" i="1" s="1"/>
  <c r="K9" i="1"/>
  <c r="H9" i="1"/>
  <c r="Q8" i="1" l="1"/>
  <c r="T8" i="1"/>
  <c r="V10" i="1"/>
  <c r="W11" i="1"/>
  <c r="V11" i="1"/>
  <c r="Q9" i="1"/>
  <c r="X9" i="1" s="1"/>
  <c r="Q12" i="1"/>
  <c r="X12" i="1" s="1"/>
  <c r="V9" i="1"/>
  <c r="L12" i="1"/>
  <c r="L9" i="1"/>
  <c r="X10" i="1" l="1"/>
</calcChain>
</file>

<file path=xl/sharedStrings.xml><?xml version="1.0" encoding="utf-8"?>
<sst xmlns="http://schemas.openxmlformats.org/spreadsheetml/2006/main" count="51" uniqueCount="34">
  <si>
    <t>styczeń - sierpień</t>
  </si>
  <si>
    <t>wrzesień - grudzień</t>
  </si>
  <si>
    <t>razem</t>
  </si>
  <si>
    <t>Katolicka Publiczna Szkoła Podstawowa w Śremie</t>
  </si>
  <si>
    <t>Publiczna Szkoła Podstawowa w Śremie</t>
  </si>
  <si>
    <t>Katolickie Publiczne Gimnazjum w Sremie</t>
  </si>
  <si>
    <t>Niepubliczne Gimnazjum z Klasami Przysposabiającymi do Pracy</t>
  </si>
  <si>
    <t>Zaoczne Gimnazjum w Śremie</t>
  </si>
  <si>
    <t>średnia miesiączna liczba uczniów</t>
  </si>
  <si>
    <t>zależy od rodzaju niepełnosprawności</t>
  </si>
  <si>
    <r>
      <rPr>
        <b/>
        <sz val="11"/>
        <color theme="1"/>
        <rFont val="Calibri"/>
        <family val="2"/>
        <charset val="238"/>
        <scheme val="minor"/>
      </rPr>
      <t>różnica</t>
    </r>
    <r>
      <rPr>
        <sz val="11"/>
        <color theme="1"/>
        <rFont val="Calibri"/>
        <family val="2"/>
        <charset val="238"/>
        <scheme val="minor"/>
      </rPr>
      <t xml:space="preserve"> między wysokością dotacji a wysokością subwencji oświatowej </t>
    </r>
    <r>
      <rPr>
        <b/>
        <sz val="11"/>
        <color theme="1"/>
        <rFont val="Calibri"/>
        <family val="2"/>
        <charset val="238"/>
        <scheme val="minor"/>
      </rPr>
      <t>na jednego ucznia pełnosprawnego</t>
    </r>
  </si>
  <si>
    <r>
      <rPr>
        <b/>
        <sz val="11"/>
        <color theme="1"/>
        <rFont val="Calibri"/>
        <family val="2"/>
        <charset val="238"/>
        <scheme val="minor"/>
      </rPr>
      <t>rocznie</t>
    </r>
    <r>
      <rPr>
        <sz val="11"/>
        <color theme="1"/>
        <rFont val="Calibri"/>
        <family val="2"/>
        <charset val="238"/>
        <scheme val="minor"/>
      </rPr>
      <t xml:space="preserve"> na jednego ucznia pełnosprawnego - subwencja </t>
    </r>
  </si>
  <si>
    <t>P*</t>
  </si>
  <si>
    <t>NP*</t>
  </si>
  <si>
    <t>* P - dzieci pełnosprawne, NP - dzieci niepełnosprawne</t>
  </si>
  <si>
    <t>P*                                           (kol.6/kol.2)</t>
  </si>
  <si>
    <t>P*                        (kol.9/kol.4)</t>
  </si>
  <si>
    <r>
      <rPr>
        <b/>
        <sz val="11"/>
        <color theme="1"/>
        <rFont val="Calibri"/>
        <family val="2"/>
        <charset val="238"/>
        <scheme val="minor"/>
      </rPr>
      <t>rocznie</t>
    </r>
    <r>
      <rPr>
        <sz val="11"/>
        <color theme="1"/>
        <rFont val="Calibri"/>
        <family val="2"/>
        <charset val="238"/>
        <scheme val="minor"/>
      </rPr>
      <t xml:space="preserve"> na jednego ucznia pełnosprawnego -  przyzana dotacja (kol.13 + kol.15) </t>
    </r>
  </si>
  <si>
    <t>styczeń - sierpień (kol.13 - kol. 18)</t>
  </si>
  <si>
    <t>wrzesień - grudzień (kol.15 - kol.19)</t>
  </si>
  <si>
    <r>
      <rPr>
        <b/>
        <sz val="11"/>
        <color theme="1"/>
        <rFont val="Calibri"/>
        <family val="2"/>
        <charset val="238"/>
        <scheme val="minor"/>
      </rPr>
      <t>rocznie</t>
    </r>
    <r>
      <rPr>
        <sz val="11"/>
        <color theme="1"/>
        <rFont val="Calibri"/>
        <family val="2"/>
        <charset val="238"/>
        <scheme val="minor"/>
      </rPr>
      <t xml:space="preserve"> na jednego ucznia pełnosprawnego - subwencja                   (kol.17 - kol.20)</t>
    </r>
  </si>
  <si>
    <t>Sprawę prowadzi:</t>
  </si>
  <si>
    <t>Natalia Pepeta</t>
  </si>
  <si>
    <t>tel. 61 28 47 155</t>
  </si>
  <si>
    <t>podinspektor</t>
  </si>
  <si>
    <t>łączna wysokość dotacji za okres:</t>
  </si>
  <si>
    <r>
      <t xml:space="preserve">łączna wysokość subwencji oświatowej </t>
    </r>
    <r>
      <rPr>
        <b/>
        <sz val="11"/>
        <color theme="1"/>
        <rFont val="Calibri"/>
        <family val="2"/>
        <charset val="238"/>
        <scheme val="minor"/>
      </rPr>
      <t xml:space="preserve">na jednego ucznia pełnosprawnego </t>
    </r>
    <r>
      <rPr>
        <sz val="11"/>
        <color theme="1"/>
        <rFont val="Calibri"/>
        <family val="2"/>
        <charset val="238"/>
        <scheme val="minor"/>
      </rPr>
      <t>za okres:</t>
    </r>
  </si>
  <si>
    <r>
      <t xml:space="preserve">RAZEM -                                roczna wysokość dotacji na wszystkie dzieci </t>
    </r>
    <r>
      <rPr>
        <sz val="11"/>
        <color theme="1"/>
        <rFont val="Calibri"/>
        <family val="2"/>
        <charset val="238"/>
        <scheme val="minor"/>
      </rPr>
      <t>(kol.8 + kol.11)</t>
    </r>
  </si>
  <si>
    <t>nazwa placówki</t>
  </si>
  <si>
    <r>
      <t xml:space="preserve">łączna wysokość dotacji </t>
    </r>
    <r>
      <rPr>
        <b/>
        <sz val="11"/>
        <color theme="1"/>
        <rFont val="Calibri"/>
        <family val="2"/>
        <charset val="238"/>
        <scheme val="minor"/>
      </rPr>
      <t xml:space="preserve">na jednego ucznia </t>
    </r>
    <r>
      <rPr>
        <sz val="11"/>
        <color theme="1"/>
        <rFont val="Calibri"/>
        <family val="2"/>
        <charset val="238"/>
        <scheme val="minor"/>
      </rPr>
      <t>za okres:</t>
    </r>
  </si>
  <si>
    <t xml:space="preserve">                                                                                                                         wysokość dotacji  w 2014r. dla szkół podstawowych i gimnazjalnych prowadzonych przez podmioty zewnętrzne</t>
  </si>
  <si>
    <r>
      <t xml:space="preserve">roczna wysokość subwencji na wszystkie dzieci pełnosprawne </t>
    </r>
    <r>
      <rPr>
        <sz val="11"/>
        <color theme="1"/>
        <rFont val="Calibri"/>
        <family val="2"/>
        <charset val="238"/>
        <scheme val="minor"/>
      </rPr>
      <t>(kol.2*kol.18 + kol.4*kol.19)</t>
    </r>
  </si>
  <si>
    <r>
      <t xml:space="preserve">roczna różnica między dotacją a subwencją na wszystkie dzieci pełnosprawne </t>
    </r>
    <r>
      <rPr>
        <sz val="11"/>
        <color theme="1"/>
        <rFont val="Calibri"/>
        <family val="2"/>
        <charset val="238"/>
        <scheme val="minor"/>
      </rPr>
      <t>(kol.6 + kol.9 - kol.21)</t>
    </r>
  </si>
  <si>
    <t>Załącznik nr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</si>
</sst>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2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Fill="1"/>
    <xf numFmtId="164" fontId="0" fillId="0" borderId="1" xfId="0" applyNumberFormat="1" applyFill="1" applyBorder="1" applyAlignment="1">
      <alignment horizontal="center" vertical="center"/>
    </xf>
    <xf numFmtId="0" fontId="1" fillId="0" borderId="0" xfId="0" applyFont="1"/>
    <xf numFmtId="164" fontId="0" fillId="0" borderId="1" xfId="0" applyNumberFormat="1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164" fontId="0" fillId="0" borderId="0" xfId="0" applyNumberFormat="1" applyFill="1"/>
    <xf numFmtId="0" fontId="0" fillId="0" borderId="0" xfId="0" applyAlignment="1">
      <alignment horizontal="left" vertical="center"/>
    </xf>
    <xf numFmtId="0" fontId="0" fillId="0" borderId="1" xfId="0" applyNumberFormat="1" applyFill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164" fontId="0" fillId="0" borderId="17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 wrapText="1"/>
    </xf>
    <xf numFmtId="0" fontId="0" fillId="0" borderId="4" xfId="0" applyNumberFormat="1" applyBorder="1" applyAlignment="1">
      <alignment horizontal="center" vertical="center" wrapText="1"/>
    </xf>
    <xf numFmtId="0" fontId="0" fillId="0" borderId="25" xfId="0" applyFill="1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7" xfId="0" applyFill="1" applyBorder="1" applyAlignment="1">
      <alignment horizontal="center" vertical="center" wrapText="1"/>
    </xf>
    <xf numFmtId="0" fontId="0" fillId="0" borderId="8" xfId="0" applyNumberFormat="1" applyFill="1" applyBorder="1" applyAlignment="1">
      <alignment horizontal="center" vertical="center" wrapText="1"/>
    </xf>
    <xf numFmtId="0" fontId="0" fillId="0" borderId="11" xfId="0" applyNumberFormat="1" applyFill="1" applyBorder="1" applyAlignment="1">
      <alignment horizontal="center" vertical="center" wrapText="1"/>
    </xf>
    <xf numFmtId="164" fontId="0" fillId="0" borderId="11" xfId="0" applyNumberFormat="1" applyFill="1" applyBorder="1" applyAlignment="1">
      <alignment horizontal="center" vertical="center" wrapText="1"/>
    </xf>
    <xf numFmtId="164" fontId="0" fillId="0" borderId="11" xfId="0" applyNumberFormat="1" applyFill="1" applyBorder="1" applyAlignment="1">
      <alignment horizontal="center" vertical="center"/>
    </xf>
    <xf numFmtId="164" fontId="0" fillId="0" borderId="28" xfId="0" applyNumberFormat="1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0" borderId="6" xfId="0" applyNumberFormat="1" applyFill="1" applyBorder="1" applyAlignment="1">
      <alignment horizontal="center" vertical="center" wrapText="1"/>
    </xf>
    <xf numFmtId="0" fontId="0" fillId="0" borderId="2" xfId="0" applyNumberFormat="1" applyFill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0" fontId="0" fillId="2" borderId="22" xfId="0" applyFill="1" applyBorder="1" applyAlignment="1">
      <alignment horizontal="center" vertical="center"/>
    </xf>
    <xf numFmtId="164" fontId="0" fillId="0" borderId="16" xfId="0" applyNumberFormat="1" applyFill="1" applyBorder="1" applyAlignment="1">
      <alignment horizontal="center" vertical="center" wrapText="1"/>
    </xf>
    <xf numFmtId="164" fontId="0" fillId="0" borderId="18" xfId="0" applyNumberFormat="1" applyFill="1" applyBorder="1" applyAlignment="1">
      <alignment horizontal="center" vertical="center" wrapText="1"/>
    </xf>
    <xf numFmtId="164" fontId="0" fillId="0" borderId="18" xfId="0" applyNumberFormat="1" applyBorder="1" applyAlignment="1">
      <alignment horizontal="center" vertical="center" wrapText="1"/>
    </xf>
    <xf numFmtId="164" fontId="0" fillId="0" borderId="17" xfId="0" applyNumberFormat="1" applyBorder="1" applyAlignment="1">
      <alignment horizontal="center" vertical="center"/>
    </xf>
    <xf numFmtId="164" fontId="1" fillId="2" borderId="3" xfId="0" applyNumberFormat="1" applyFont="1" applyFill="1" applyBorder="1" applyAlignment="1">
      <alignment horizontal="center" vertical="center"/>
    </xf>
    <xf numFmtId="164" fontId="0" fillId="0" borderId="8" xfId="0" applyNumberFormat="1" applyFill="1" applyBorder="1" applyAlignment="1">
      <alignment horizontal="center" vertical="center"/>
    </xf>
    <xf numFmtId="164" fontId="0" fillId="0" borderId="4" xfId="0" applyNumberFormat="1" applyFill="1" applyBorder="1" applyAlignment="1">
      <alignment horizontal="center" vertical="center"/>
    </xf>
    <xf numFmtId="164" fontId="0" fillId="0" borderId="16" xfId="0" applyNumberFormat="1" applyFill="1" applyBorder="1" applyAlignment="1">
      <alignment horizontal="center" vertical="center"/>
    </xf>
    <xf numFmtId="164" fontId="0" fillId="0" borderId="18" xfId="0" applyNumberFormat="1" applyFill="1" applyBorder="1" applyAlignment="1">
      <alignment horizontal="center" vertical="center"/>
    </xf>
    <xf numFmtId="164" fontId="0" fillId="0" borderId="6" xfId="0" applyNumberFormat="1" applyFill="1" applyBorder="1" applyAlignment="1">
      <alignment horizontal="center" vertical="center"/>
    </xf>
    <xf numFmtId="164" fontId="1" fillId="2" borderId="7" xfId="0" applyNumberFormat="1" applyFont="1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35" xfId="0" applyFill="1" applyBorder="1" applyAlignment="1">
      <alignment horizontal="center" vertical="center"/>
    </xf>
    <xf numFmtId="0" fontId="0" fillId="2" borderId="36" xfId="0" applyFill="1" applyBorder="1" applyAlignment="1">
      <alignment horizontal="center" vertical="center"/>
    </xf>
    <xf numFmtId="0" fontId="0" fillId="2" borderId="37" xfId="0" applyFill="1" applyBorder="1" applyAlignment="1">
      <alignment horizontal="center" vertical="center"/>
    </xf>
    <xf numFmtId="0" fontId="0" fillId="2" borderId="38" xfId="0" applyFill="1" applyBorder="1" applyAlignment="1">
      <alignment horizontal="center" vertical="center"/>
    </xf>
    <xf numFmtId="0" fontId="0" fillId="2" borderId="39" xfId="0" applyFill="1" applyBorder="1" applyAlignment="1">
      <alignment horizontal="center" vertical="center"/>
    </xf>
    <xf numFmtId="0" fontId="1" fillId="2" borderId="40" xfId="0" applyFont="1" applyFill="1" applyBorder="1" applyAlignment="1">
      <alignment horizontal="center" vertical="center"/>
    </xf>
    <xf numFmtId="0" fontId="0" fillId="2" borderId="39" xfId="0" applyFill="1" applyBorder="1" applyAlignment="1">
      <alignment horizontal="center" vertical="center" wrapText="1"/>
    </xf>
    <xf numFmtId="0" fontId="0" fillId="2" borderId="35" xfId="0" applyFill="1" applyBorder="1" applyAlignment="1">
      <alignment horizontal="center" vertical="center" wrapText="1"/>
    </xf>
    <xf numFmtId="0" fontId="0" fillId="2" borderId="36" xfId="0" applyFill="1" applyBorder="1" applyAlignment="1">
      <alignment horizontal="center" vertical="center" wrapText="1"/>
    </xf>
    <xf numFmtId="0" fontId="0" fillId="2" borderId="37" xfId="0" applyFill="1" applyBorder="1" applyAlignment="1">
      <alignment horizontal="center" vertical="center" wrapText="1"/>
    </xf>
    <xf numFmtId="0" fontId="0" fillId="2" borderId="38" xfId="0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 wrapText="1"/>
    </xf>
    <xf numFmtId="164" fontId="1" fillId="2" borderId="27" xfId="0" applyNumberFormat="1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0" fillId="2" borderId="31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0" borderId="47" xfId="0" applyBorder="1" applyAlignment="1">
      <alignment horizontal="center" vertical="center" wrapText="1"/>
    </xf>
    <xf numFmtId="0" fontId="0" fillId="0" borderId="5" xfId="0" applyNumberFormat="1" applyBorder="1" applyAlignment="1">
      <alignment horizontal="center" vertical="center" wrapText="1"/>
    </xf>
    <xf numFmtId="0" fontId="0" fillId="0" borderId="9" xfId="0" applyNumberFormat="1" applyBorder="1" applyAlignment="1">
      <alignment horizontal="center" vertical="center" wrapText="1"/>
    </xf>
    <xf numFmtId="0" fontId="0" fillId="0" borderId="48" xfId="0" applyNumberFormat="1" applyBorder="1" applyAlignment="1">
      <alignment horizontal="center" vertical="center" wrapText="1"/>
    </xf>
    <xf numFmtId="164" fontId="0" fillId="0" borderId="33" xfId="0" applyNumberFormat="1" applyBorder="1" applyAlignment="1">
      <alignment horizontal="center" vertical="center" wrapText="1"/>
    </xf>
    <xf numFmtId="164" fontId="0" fillId="0" borderId="9" xfId="0" applyNumberFormat="1" applyBorder="1" applyAlignment="1">
      <alignment horizontal="center" vertical="center" wrapText="1"/>
    </xf>
    <xf numFmtId="164" fontId="0" fillId="0" borderId="9" xfId="0" applyNumberFormat="1" applyBorder="1" applyAlignment="1">
      <alignment horizontal="center" vertical="center"/>
    </xf>
    <xf numFmtId="164" fontId="0" fillId="0" borderId="49" xfId="0" applyNumberFormat="1" applyBorder="1" applyAlignment="1">
      <alignment horizontal="center" vertical="center"/>
    </xf>
    <xf numFmtId="164" fontId="1" fillId="2" borderId="50" xfId="0" applyNumberFormat="1" applyFont="1" applyFill="1" applyBorder="1" applyAlignment="1">
      <alignment horizontal="center" vertical="center"/>
    </xf>
    <xf numFmtId="164" fontId="0" fillId="0" borderId="33" xfId="0" applyNumberFormat="1" applyFill="1" applyBorder="1" applyAlignment="1">
      <alignment horizontal="center" vertical="center"/>
    </xf>
    <xf numFmtId="0" fontId="1" fillId="2" borderId="35" xfId="0" applyNumberFormat="1" applyFont="1" applyFill="1" applyBorder="1" applyAlignment="1">
      <alignment horizontal="center" vertical="center"/>
    </xf>
    <xf numFmtId="164" fontId="1" fillId="2" borderId="44" xfId="0" applyNumberFormat="1" applyFont="1" applyFill="1" applyBorder="1" applyAlignment="1">
      <alignment horizontal="center" vertical="center"/>
    </xf>
    <xf numFmtId="164" fontId="1" fillId="2" borderId="37" xfId="0" applyNumberFormat="1" applyFont="1" applyFill="1" applyBorder="1" applyAlignment="1">
      <alignment horizontal="center" vertical="center"/>
    </xf>
    <xf numFmtId="164" fontId="1" fillId="2" borderId="36" xfId="0" applyNumberFormat="1" applyFont="1" applyFill="1" applyBorder="1" applyAlignment="1">
      <alignment horizontal="center" vertical="center"/>
    </xf>
    <xf numFmtId="164" fontId="1" fillId="2" borderId="35" xfId="0" applyNumberFormat="1" applyFont="1" applyFill="1" applyBorder="1" applyAlignment="1">
      <alignment horizontal="center" vertical="center"/>
    </xf>
    <xf numFmtId="164" fontId="1" fillId="2" borderId="38" xfId="0" applyNumberFormat="1" applyFont="1" applyFill="1" applyBorder="1" applyAlignment="1">
      <alignment horizontal="center" vertical="center"/>
    </xf>
    <xf numFmtId="164" fontId="1" fillId="2" borderId="12" xfId="0" applyNumberFormat="1" applyFont="1" applyFill="1" applyBorder="1" applyAlignment="1">
      <alignment horizontal="center" vertical="center"/>
    </xf>
    <xf numFmtId="164" fontId="0" fillId="0" borderId="9" xfId="0" applyNumberFormat="1" applyFill="1" applyBorder="1" applyAlignment="1">
      <alignment horizontal="center" vertical="center"/>
    </xf>
    <xf numFmtId="164" fontId="0" fillId="0" borderId="49" xfId="0" applyNumberFormat="1" applyFill="1" applyBorder="1" applyAlignment="1">
      <alignment horizontal="center" vertical="center"/>
    </xf>
    <xf numFmtId="164" fontId="0" fillId="0" borderId="5" xfId="0" applyNumberFormat="1" applyFill="1" applyBorder="1" applyAlignment="1">
      <alignment horizontal="center" vertical="center"/>
    </xf>
    <xf numFmtId="164" fontId="0" fillId="0" borderId="51" xfId="0" applyNumberFormat="1" applyFill="1" applyBorder="1" applyAlignment="1">
      <alignment horizontal="center" vertical="center"/>
    </xf>
    <xf numFmtId="164" fontId="1" fillId="2" borderId="43" xfId="0" applyNumberFormat="1" applyFont="1" applyFill="1" applyBorder="1" applyAlignment="1">
      <alignment horizontal="center" vertical="center"/>
    </xf>
    <xf numFmtId="164" fontId="1" fillId="2" borderId="45" xfId="0" applyNumberFormat="1" applyFont="1" applyFill="1" applyBorder="1" applyAlignment="1">
      <alignment horizontal="center" vertical="center"/>
    </xf>
    <xf numFmtId="0" fontId="1" fillId="3" borderId="44" xfId="0" applyFont="1" applyFill="1" applyBorder="1" applyAlignment="1">
      <alignment horizontal="left" vertical="center" wrapText="1"/>
    </xf>
    <xf numFmtId="0" fontId="1" fillId="3" borderId="40" xfId="0" applyFont="1" applyFill="1" applyBorder="1" applyAlignment="1">
      <alignment horizontal="left" vertical="center" wrapText="1"/>
    </xf>
    <xf numFmtId="0" fontId="1" fillId="3" borderId="45" xfId="0" applyFont="1" applyFill="1" applyBorder="1" applyAlignment="1">
      <alignment horizontal="left" vertical="center" wrapText="1"/>
    </xf>
    <xf numFmtId="0" fontId="1" fillId="2" borderId="42" xfId="0" applyFont="1" applyFill="1" applyBorder="1" applyAlignment="1">
      <alignment horizontal="center" vertical="center" wrapText="1"/>
    </xf>
    <xf numFmtId="0" fontId="1" fillId="2" borderId="43" xfId="0" applyFont="1" applyFill="1" applyBorder="1" applyAlignment="1">
      <alignment horizontal="center" vertical="center" wrapText="1"/>
    </xf>
    <xf numFmtId="0" fontId="1" fillId="2" borderId="41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 wrapText="1"/>
    </xf>
    <xf numFmtId="0" fontId="0" fillId="2" borderId="33" xfId="0" applyFill="1" applyBorder="1" applyAlignment="1">
      <alignment horizontal="center" vertical="center" wrapText="1"/>
    </xf>
    <xf numFmtId="0" fontId="0" fillId="2" borderId="34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31" xfId="0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9" xfId="0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wrapText="1"/>
    </xf>
    <xf numFmtId="0" fontId="0" fillId="2" borderId="14" xfId="0" applyFill="1" applyBorder="1" applyAlignment="1">
      <alignment horizontal="center" wrapText="1"/>
    </xf>
    <xf numFmtId="0" fontId="0" fillId="2" borderId="30" xfId="0" applyFill="1" applyBorder="1" applyAlignment="1">
      <alignment horizontal="center" wrapText="1"/>
    </xf>
    <xf numFmtId="0" fontId="0" fillId="0" borderId="10" xfId="0" applyFill="1" applyBorder="1" applyAlignment="1">
      <alignment horizontal="center" vertical="center" textRotation="90"/>
    </xf>
    <xf numFmtId="0" fontId="0" fillId="0" borderId="46" xfId="0" applyFill="1" applyBorder="1" applyAlignment="1">
      <alignment horizontal="center" vertical="center" textRotation="90"/>
    </xf>
    <xf numFmtId="0" fontId="0" fillId="2" borderId="5" xfId="0" applyFill="1" applyBorder="1" applyAlignment="1">
      <alignment horizontal="center" vertical="center" wrapText="1"/>
    </xf>
    <xf numFmtId="0" fontId="0" fillId="2" borderId="32" xfId="0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2" borderId="22" xfId="0" applyFill="1" applyBorder="1" applyAlignment="1">
      <alignment horizontal="center" vertical="center" wrapText="1"/>
    </xf>
    <xf numFmtId="0" fontId="0" fillId="2" borderId="29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0" fillId="2" borderId="30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9"/>
  <sheetViews>
    <sheetView tabSelected="1" topLeftCell="F1" zoomScaleNormal="100" workbookViewId="0">
      <selection activeCell="Y1" sqref="Y1"/>
    </sheetView>
  </sheetViews>
  <sheetFormatPr defaultRowHeight="15" x14ac:dyDescent="0.25"/>
  <cols>
    <col min="1" max="1" width="32.140625" style="1" customWidth="1"/>
    <col min="2" max="5" width="7.7109375" style="1" customWidth="1"/>
    <col min="6" max="6" width="14.28515625" style="1" customWidth="1"/>
    <col min="7" max="7" width="11.7109375" style="1" customWidth="1"/>
    <col min="8" max="8" width="13.7109375" style="1" customWidth="1"/>
    <col min="9" max="9" width="13.42578125" style="1" customWidth="1"/>
    <col min="10" max="10" width="12" style="1" customWidth="1"/>
    <col min="11" max="11" width="13.140625" style="1" customWidth="1"/>
    <col min="12" max="12" width="16" style="1" customWidth="1"/>
    <col min="13" max="13" width="12.140625" style="1" customWidth="1"/>
    <col min="14" max="14" width="4.7109375" customWidth="1"/>
    <col min="15" max="15" width="14" customWidth="1"/>
    <col min="16" max="16" width="4.7109375" customWidth="1"/>
    <col min="17" max="17" width="16.7109375" customWidth="1"/>
    <col min="18" max="18" width="11.42578125" customWidth="1"/>
    <col min="19" max="19" width="11.7109375" customWidth="1"/>
    <col min="20" max="21" width="16.85546875" customWidth="1"/>
    <col min="22" max="22" width="10.42578125" customWidth="1"/>
    <col min="23" max="23" width="12" customWidth="1"/>
    <col min="24" max="24" width="16.5703125" customWidth="1"/>
    <col min="25" max="25" width="17.42578125" customWidth="1"/>
    <col min="26" max="26" width="15" customWidth="1"/>
    <col min="27" max="27" width="17" customWidth="1"/>
    <col min="28" max="28" width="15" customWidth="1"/>
  </cols>
  <sheetData>
    <row r="1" spans="1:28" x14ac:dyDescent="0.25">
      <c r="A1" s="11"/>
      <c r="Y1" t="s">
        <v>33</v>
      </c>
    </row>
    <row r="2" spans="1:28" ht="15.75" thickBot="1" x14ac:dyDescent="0.3"/>
    <row r="3" spans="1:28" ht="39" customHeight="1" thickBot="1" x14ac:dyDescent="0.3">
      <c r="A3" s="85" t="s">
        <v>30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7"/>
    </row>
    <row r="4" spans="1:28" ht="49.5" customHeight="1" x14ac:dyDescent="0.25">
      <c r="A4" s="105" t="s">
        <v>28</v>
      </c>
      <c r="B4" s="108" t="s">
        <v>8</v>
      </c>
      <c r="C4" s="103"/>
      <c r="D4" s="103"/>
      <c r="E4" s="109"/>
      <c r="F4" s="102" t="s">
        <v>25</v>
      </c>
      <c r="G4" s="103"/>
      <c r="H4" s="103"/>
      <c r="I4" s="103"/>
      <c r="J4" s="103"/>
      <c r="K4" s="104"/>
      <c r="L4" s="88" t="s">
        <v>27</v>
      </c>
      <c r="M4" s="119" t="s">
        <v>29</v>
      </c>
      <c r="N4" s="120"/>
      <c r="O4" s="120"/>
      <c r="P4" s="120"/>
      <c r="Q4" s="121"/>
      <c r="R4" s="119" t="s">
        <v>26</v>
      </c>
      <c r="S4" s="120"/>
      <c r="T4" s="122"/>
      <c r="U4" s="88" t="s">
        <v>31</v>
      </c>
      <c r="V4" s="110" t="s">
        <v>10</v>
      </c>
      <c r="W4" s="111"/>
      <c r="X4" s="112"/>
      <c r="Y4" s="88" t="s">
        <v>32</v>
      </c>
    </row>
    <row r="5" spans="1:28" ht="37.5" customHeight="1" x14ac:dyDescent="0.25">
      <c r="A5" s="106"/>
      <c r="B5" s="91" t="s">
        <v>0</v>
      </c>
      <c r="C5" s="92"/>
      <c r="D5" s="93" t="s">
        <v>1</v>
      </c>
      <c r="E5" s="91"/>
      <c r="F5" s="98" t="s">
        <v>0</v>
      </c>
      <c r="G5" s="99"/>
      <c r="H5" s="99"/>
      <c r="I5" s="99" t="s">
        <v>1</v>
      </c>
      <c r="J5" s="99"/>
      <c r="K5" s="100"/>
      <c r="L5" s="89"/>
      <c r="M5" s="123" t="s">
        <v>0</v>
      </c>
      <c r="N5" s="99"/>
      <c r="O5" s="99" t="s">
        <v>1</v>
      </c>
      <c r="P5" s="99"/>
      <c r="Q5" s="117" t="s">
        <v>17</v>
      </c>
      <c r="R5" s="115" t="s">
        <v>0</v>
      </c>
      <c r="S5" s="94" t="s">
        <v>1</v>
      </c>
      <c r="T5" s="93" t="s">
        <v>11</v>
      </c>
      <c r="U5" s="89"/>
      <c r="V5" s="96" t="s">
        <v>18</v>
      </c>
      <c r="W5" s="94" t="s">
        <v>19</v>
      </c>
      <c r="X5" s="93" t="s">
        <v>20</v>
      </c>
      <c r="Y5" s="89"/>
    </row>
    <row r="6" spans="1:28" ht="49.5" customHeight="1" thickBot="1" x14ac:dyDescent="0.3">
      <c r="A6" s="107"/>
      <c r="B6" s="25" t="s">
        <v>12</v>
      </c>
      <c r="C6" s="26" t="s">
        <v>13</v>
      </c>
      <c r="D6" s="25" t="s">
        <v>12</v>
      </c>
      <c r="E6" s="60" t="s">
        <v>13</v>
      </c>
      <c r="F6" s="61" t="s">
        <v>12</v>
      </c>
      <c r="G6" s="26" t="s">
        <v>13</v>
      </c>
      <c r="H6" s="26" t="s">
        <v>2</v>
      </c>
      <c r="I6" s="25" t="s">
        <v>12</v>
      </c>
      <c r="J6" s="26" t="s">
        <v>13</v>
      </c>
      <c r="K6" s="30" t="s">
        <v>2</v>
      </c>
      <c r="L6" s="90"/>
      <c r="M6" s="54" t="s">
        <v>15</v>
      </c>
      <c r="N6" s="26" t="s">
        <v>13</v>
      </c>
      <c r="O6" s="54" t="s">
        <v>16</v>
      </c>
      <c r="P6" s="26" t="s">
        <v>13</v>
      </c>
      <c r="Q6" s="118"/>
      <c r="R6" s="116"/>
      <c r="S6" s="95"/>
      <c r="T6" s="101"/>
      <c r="U6" s="90"/>
      <c r="V6" s="97"/>
      <c r="W6" s="95"/>
      <c r="X6" s="101"/>
      <c r="Y6" s="90"/>
    </row>
    <row r="7" spans="1:28" ht="19.5" customHeight="1" thickBot="1" x14ac:dyDescent="0.3">
      <c r="A7" s="42">
        <v>1</v>
      </c>
      <c r="B7" s="43">
        <v>2</v>
      </c>
      <c r="C7" s="44">
        <v>3</v>
      </c>
      <c r="D7" s="44">
        <v>4</v>
      </c>
      <c r="E7" s="45">
        <v>5</v>
      </c>
      <c r="F7" s="46">
        <v>6</v>
      </c>
      <c r="G7" s="44">
        <v>7</v>
      </c>
      <c r="H7" s="44">
        <v>8</v>
      </c>
      <c r="I7" s="44">
        <v>9</v>
      </c>
      <c r="J7" s="44">
        <v>10</v>
      </c>
      <c r="K7" s="47">
        <v>11</v>
      </c>
      <c r="L7" s="48">
        <v>12</v>
      </c>
      <c r="M7" s="46">
        <v>13</v>
      </c>
      <c r="N7" s="44">
        <v>14</v>
      </c>
      <c r="O7" s="44">
        <v>15</v>
      </c>
      <c r="P7" s="44">
        <v>16</v>
      </c>
      <c r="Q7" s="49">
        <v>17</v>
      </c>
      <c r="R7" s="50">
        <v>18</v>
      </c>
      <c r="S7" s="51">
        <v>19</v>
      </c>
      <c r="T7" s="52">
        <v>20</v>
      </c>
      <c r="U7" s="56">
        <v>21</v>
      </c>
      <c r="V7" s="53">
        <v>22</v>
      </c>
      <c r="W7" s="51">
        <v>23</v>
      </c>
      <c r="X7" s="52">
        <v>24</v>
      </c>
      <c r="Y7" s="57">
        <v>25</v>
      </c>
    </row>
    <row r="8" spans="1:28" s="5" customFormat="1" ht="39.950000000000003" customHeight="1" x14ac:dyDescent="0.25">
      <c r="A8" s="19" t="s">
        <v>3</v>
      </c>
      <c r="B8" s="20">
        <v>238</v>
      </c>
      <c r="C8" s="21">
        <v>2</v>
      </c>
      <c r="D8" s="21">
        <v>263.75</v>
      </c>
      <c r="E8" s="27">
        <v>6.75</v>
      </c>
      <c r="F8" s="31">
        <v>1019173.1</v>
      </c>
      <c r="G8" s="22">
        <v>46317.36</v>
      </c>
      <c r="H8" s="23">
        <f>F8+G8</f>
        <v>1065490.46</v>
      </c>
      <c r="I8" s="23">
        <v>628115.89</v>
      </c>
      <c r="J8" s="23">
        <v>50580.92</v>
      </c>
      <c r="K8" s="24">
        <f>I8+J8</f>
        <v>678696.81</v>
      </c>
      <c r="L8" s="41">
        <f>H8+K8</f>
        <v>1744187.27</v>
      </c>
      <c r="M8" s="38">
        <f>F8/B8</f>
        <v>4282.2399159663864</v>
      </c>
      <c r="N8" s="113" t="s">
        <v>9</v>
      </c>
      <c r="O8" s="23">
        <f>I8/D8</f>
        <v>2381.4820473933651</v>
      </c>
      <c r="P8" s="113" t="s">
        <v>9</v>
      </c>
      <c r="Q8" s="24">
        <f>M8+O8</f>
        <v>6663.7219633597515</v>
      </c>
      <c r="R8" s="36">
        <f>8*452.77</f>
        <v>3622.16</v>
      </c>
      <c r="S8" s="23">
        <f>4*452.77</f>
        <v>1811.08</v>
      </c>
      <c r="T8" s="40">
        <f>ROUND(R8+S8,2)</f>
        <v>5433.24</v>
      </c>
      <c r="U8" s="55">
        <f>B8*R8+D8*S8</f>
        <v>1339746.43</v>
      </c>
      <c r="V8" s="38">
        <f>M8-R8</f>
        <v>660.07991596638658</v>
      </c>
      <c r="W8" s="23">
        <f>O8-S8</f>
        <v>570.40204739336514</v>
      </c>
      <c r="X8" s="40">
        <f>ROUND(Q8-T8,2)</f>
        <v>1230.48</v>
      </c>
      <c r="Y8" s="55">
        <f>(F8+I8)-U8</f>
        <v>307542.56000000006</v>
      </c>
      <c r="Z8" s="58"/>
      <c r="AA8" s="58"/>
      <c r="AB8" s="10"/>
    </row>
    <row r="9" spans="1:28" s="5" customFormat="1" ht="39.950000000000003" customHeight="1" x14ac:dyDescent="0.25">
      <c r="A9" s="17" t="s">
        <v>4</v>
      </c>
      <c r="B9" s="15">
        <v>55</v>
      </c>
      <c r="C9" s="12">
        <v>0</v>
      </c>
      <c r="D9" s="12">
        <v>78.25</v>
      </c>
      <c r="E9" s="28">
        <v>0</v>
      </c>
      <c r="F9" s="32">
        <v>235523.20000000001</v>
      </c>
      <c r="G9" s="8">
        <v>0</v>
      </c>
      <c r="H9" s="6">
        <f>F9+G9</f>
        <v>235523.20000000001</v>
      </c>
      <c r="I9" s="6">
        <v>186233.99</v>
      </c>
      <c r="J9" s="6">
        <v>0</v>
      </c>
      <c r="K9" s="14">
        <f>I9+J9</f>
        <v>186233.99</v>
      </c>
      <c r="L9" s="35">
        <f>H9+K9</f>
        <v>421757.19</v>
      </c>
      <c r="M9" s="39">
        <f>F9/B9</f>
        <v>4282.24</v>
      </c>
      <c r="N9" s="113"/>
      <c r="O9" s="6">
        <f t="shared" ref="O9:O12" si="0">I9/D9</f>
        <v>2379.9870926517569</v>
      </c>
      <c r="P9" s="113"/>
      <c r="Q9" s="14">
        <f t="shared" ref="Q9:Q12" si="1">M9+O9</f>
        <v>6662.2270926517567</v>
      </c>
      <c r="R9" s="37">
        <f>ROUND(8*458.4891,2)</f>
        <v>3667.91</v>
      </c>
      <c r="S9" s="6">
        <f>ROUND(4*458.4891,2)</f>
        <v>1833.96</v>
      </c>
      <c r="T9" s="40">
        <f t="shared" ref="T9:T12" si="2">ROUND(R9+S9,2)</f>
        <v>5501.87</v>
      </c>
      <c r="U9" s="55">
        <f>B9*R9+D9*S9</f>
        <v>345242.42</v>
      </c>
      <c r="V9" s="39">
        <f>M9-R9</f>
        <v>614.32999999999993</v>
      </c>
      <c r="W9" s="6">
        <f>O9-S9</f>
        <v>546.0270926517569</v>
      </c>
      <c r="X9" s="40">
        <f>ROUND(Q9-T9,2)</f>
        <v>1160.3599999999999</v>
      </c>
      <c r="Y9" s="55">
        <f t="shared" ref="Y9:Y12" si="3">(F9+I9)-U9</f>
        <v>76514.770000000019</v>
      </c>
      <c r="Z9" s="58"/>
      <c r="AA9" s="58"/>
    </row>
    <row r="10" spans="1:28" ht="39.950000000000003" customHeight="1" x14ac:dyDescent="0.25">
      <c r="A10" s="18" t="s">
        <v>5</v>
      </c>
      <c r="B10" s="16">
        <v>147</v>
      </c>
      <c r="C10" s="13">
        <v>3</v>
      </c>
      <c r="D10" s="13">
        <v>129.75</v>
      </c>
      <c r="E10" s="29">
        <v>2</v>
      </c>
      <c r="F10" s="33">
        <v>949214.28</v>
      </c>
      <c r="G10" s="9">
        <v>44891.12</v>
      </c>
      <c r="H10" s="3">
        <f>F10+G10</f>
        <v>994105.4</v>
      </c>
      <c r="I10" s="3">
        <v>362102.29</v>
      </c>
      <c r="J10" s="3">
        <v>15381.92</v>
      </c>
      <c r="K10" s="34">
        <f>I10+J10</f>
        <v>377484.20999999996</v>
      </c>
      <c r="L10" s="35">
        <f>H10+K10</f>
        <v>1371589.6099999999</v>
      </c>
      <c r="M10" s="39">
        <f>F10/B10</f>
        <v>6457.24</v>
      </c>
      <c r="N10" s="113"/>
      <c r="O10" s="6">
        <f>I10/D10</f>
        <v>2790.7690944123315</v>
      </c>
      <c r="P10" s="113"/>
      <c r="Q10" s="14">
        <f>M10+O10</f>
        <v>9248.0090944123313</v>
      </c>
      <c r="R10" s="37">
        <f>ROUND(8*466.4566,2)</f>
        <v>3731.65</v>
      </c>
      <c r="S10" s="6">
        <f>ROUND(4*466.4566,2)</f>
        <v>1865.83</v>
      </c>
      <c r="T10" s="40">
        <f t="shared" si="2"/>
        <v>5597.48</v>
      </c>
      <c r="U10" s="55">
        <f>B10*R10+D10*S10</f>
        <v>790643.99250000005</v>
      </c>
      <c r="V10" s="39">
        <f>M10-R10</f>
        <v>2725.5899999999997</v>
      </c>
      <c r="W10" s="6">
        <f>O10-S10</f>
        <v>924.93909441233154</v>
      </c>
      <c r="X10" s="40">
        <f>ROUND(Q10-T10,2)</f>
        <v>3650.53</v>
      </c>
      <c r="Y10" s="55">
        <f t="shared" si="3"/>
        <v>520672.57750000001</v>
      </c>
      <c r="Z10" s="58"/>
      <c r="AA10" s="58"/>
    </row>
    <row r="11" spans="1:28" ht="39.950000000000003" customHeight="1" x14ac:dyDescent="0.25">
      <c r="A11" s="18" t="s">
        <v>6</v>
      </c>
      <c r="B11" s="16">
        <v>96.75</v>
      </c>
      <c r="C11" s="13">
        <v>0</v>
      </c>
      <c r="D11" s="13">
        <v>101</v>
      </c>
      <c r="E11" s="29">
        <v>0</v>
      </c>
      <c r="F11" s="33">
        <v>361040.04</v>
      </c>
      <c r="G11" s="9">
        <v>0</v>
      </c>
      <c r="H11" s="3">
        <f>F11+G11</f>
        <v>361040.04</v>
      </c>
      <c r="I11" s="3">
        <v>188449.84</v>
      </c>
      <c r="J11" s="3">
        <v>0</v>
      </c>
      <c r="K11" s="34">
        <f>I11+J11</f>
        <v>188449.84</v>
      </c>
      <c r="L11" s="35">
        <f>H11+K11</f>
        <v>549489.88</v>
      </c>
      <c r="M11" s="39">
        <f>F11/B11</f>
        <v>3731.68</v>
      </c>
      <c r="N11" s="113"/>
      <c r="O11" s="6">
        <f>I11/D11</f>
        <v>1865.84</v>
      </c>
      <c r="P11" s="113"/>
      <c r="Q11" s="14">
        <f>M11+O11</f>
        <v>5597.5199999999995</v>
      </c>
      <c r="R11" s="37">
        <f>ROUND(8*466.4566,2)</f>
        <v>3731.65</v>
      </c>
      <c r="S11" s="6">
        <f>ROUND(4*466.4566,2)</f>
        <v>1865.83</v>
      </c>
      <c r="T11" s="40">
        <f t="shared" si="2"/>
        <v>5597.48</v>
      </c>
      <c r="U11" s="55">
        <f>B11*R11+D11*S11</f>
        <v>549485.96750000003</v>
      </c>
      <c r="V11" s="39">
        <f>M11-R11</f>
        <v>2.9999999999745341E-2</v>
      </c>
      <c r="W11" s="6">
        <f>O11-S11</f>
        <v>9.9999999999909051E-3</v>
      </c>
      <c r="X11" s="40">
        <f>ROUND(Q11-T11,2)</f>
        <v>0.04</v>
      </c>
      <c r="Y11" s="55">
        <f t="shared" si="3"/>
        <v>3.9124999999767169</v>
      </c>
      <c r="Z11" s="58"/>
      <c r="AA11" s="58"/>
    </row>
    <row r="12" spans="1:28" ht="39.950000000000003" customHeight="1" thickBot="1" x14ac:dyDescent="0.3">
      <c r="A12" s="62" t="s">
        <v>7</v>
      </c>
      <c r="B12" s="63">
        <v>8.25</v>
      </c>
      <c r="C12" s="64">
        <v>0</v>
      </c>
      <c r="D12" s="64">
        <v>11</v>
      </c>
      <c r="E12" s="65">
        <v>0</v>
      </c>
      <c r="F12" s="66">
        <v>9330.42</v>
      </c>
      <c r="G12" s="67">
        <v>0</v>
      </c>
      <c r="H12" s="68">
        <f>F12+G12</f>
        <v>9330.42</v>
      </c>
      <c r="I12" s="68">
        <v>6220.28</v>
      </c>
      <c r="J12" s="68">
        <v>0</v>
      </c>
      <c r="K12" s="69">
        <f>I12+J12</f>
        <v>6220.28</v>
      </c>
      <c r="L12" s="70">
        <f>H12+K12</f>
        <v>15550.7</v>
      </c>
      <c r="M12" s="71">
        <f>F12/B12</f>
        <v>1130.96</v>
      </c>
      <c r="N12" s="113"/>
      <c r="O12" s="79">
        <f t="shared" si="0"/>
        <v>565.48</v>
      </c>
      <c r="P12" s="113"/>
      <c r="Q12" s="80">
        <f t="shared" si="1"/>
        <v>1696.44</v>
      </c>
      <c r="R12" s="81">
        <f>ROUND(8*157.2775,2)</f>
        <v>1258.22</v>
      </c>
      <c r="S12" s="79">
        <f>ROUND(4*157.2775,2)</f>
        <v>629.11</v>
      </c>
      <c r="T12" s="82">
        <f t="shared" si="2"/>
        <v>1887.33</v>
      </c>
      <c r="U12" s="83">
        <f>B12*R12+D12*S12</f>
        <v>17300.525000000001</v>
      </c>
      <c r="V12" s="71">
        <f>M12-R12</f>
        <v>-127.25999999999999</v>
      </c>
      <c r="W12" s="79">
        <f>O12-S12</f>
        <v>-63.629999999999995</v>
      </c>
      <c r="X12" s="82">
        <f>ROUND(Q12-T12,2)</f>
        <v>-190.89</v>
      </c>
      <c r="Y12" s="83">
        <f t="shared" si="3"/>
        <v>-1749.8250000000007</v>
      </c>
      <c r="Z12" s="58"/>
      <c r="AA12" s="58"/>
    </row>
    <row r="13" spans="1:28" s="7" customFormat="1" ht="39" customHeight="1" thickBot="1" x14ac:dyDescent="0.3">
      <c r="A13" s="57" t="s">
        <v>2</v>
      </c>
      <c r="B13" s="72">
        <f>SUM(B8:B12)</f>
        <v>545</v>
      </c>
      <c r="C13" s="72">
        <f>SUM(C8:C12)</f>
        <v>5</v>
      </c>
      <c r="D13" s="72">
        <f>SUM(D8:D12)</f>
        <v>583.75</v>
      </c>
      <c r="E13" s="72">
        <f>SUM(E8:E12)</f>
        <v>8.75</v>
      </c>
      <c r="F13" s="73">
        <f>SUM(F8:F12)</f>
        <v>2574281.04</v>
      </c>
      <c r="G13" s="74">
        <f t="shared" ref="G13:L13" si="4">SUM(G8:G12)</f>
        <v>91208.48000000001</v>
      </c>
      <c r="H13" s="75">
        <f t="shared" si="4"/>
        <v>2665489.52</v>
      </c>
      <c r="I13" s="75">
        <f t="shared" si="4"/>
        <v>1371122.29</v>
      </c>
      <c r="J13" s="76">
        <f t="shared" si="4"/>
        <v>65962.84</v>
      </c>
      <c r="K13" s="76">
        <f t="shared" si="4"/>
        <v>1437085.1300000001</v>
      </c>
      <c r="L13" s="77">
        <f t="shared" si="4"/>
        <v>4102574.65</v>
      </c>
      <c r="M13" s="78">
        <f>SUM(M8:M12)</f>
        <v>19884.359915966383</v>
      </c>
      <c r="N13" s="114"/>
      <c r="O13" s="78">
        <f>SUM(O8:O12)</f>
        <v>9983.5582344574523</v>
      </c>
      <c r="P13" s="114"/>
      <c r="Q13" s="78">
        <f>SUM(Q8:Q12)</f>
        <v>29867.918150423837</v>
      </c>
      <c r="R13" s="76">
        <f>SUM(R8:R12)</f>
        <v>16011.589999999998</v>
      </c>
      <c r="S13" s="76">
        <f t="shared" ref="S13:U13" si="5">SUM(S8:S12)</f>
        <v>8005.8099999999995</v>
      </c>
      <c r="T13" s="76">
        <f t="shared" si="5"/>
        <v>24017.4</v>
      </c>
      <c r="U13" s="76">
        <f t="shared" si="5"/>
        <v>3042419.3349999995</v>
      </c>
      <c r="V13" s="76">
        <f t="shared" ref="V13" si="6">SUM(V8:V12)</f>
        <v>3872.7699159663862</v>
      </c>
      <c r="W13" s="76">
        <f t="shared" ref="W13" si="7">SUM(W8:W12)</f>
        <v>1977.7482344574537</v>
      </c>
      <c r="X13" s="84">
        <f t="shared" ref="X13" si="8">SUM(X8:X12)</f>
        <v>5850.52</v>
      </c>
      <c r="Y13" s="78">
        <f t="shared" ref="Y13" si="9">SUM(Y8:Y12)</f>
        <v>902983.99500000011</v>
      </c>
      <c r="Z13" s="58"/>
      <c r="AA13" s="59"/>
    </row>
    <row r="14" spans="1:28" ht="20.100000000000001" customHeight="1" x14ac:dyDescent="0.25">
      <c r="H14" s="4"/>
      <c r="I14" s="4"/>
      <c r="J14" s="4"/>
      <c r="K14" s="4"/>
      <c r="L14" s="4"/>
      <c r="Q14" s="10"/>
      <c r="R14" s="10"/>
      <c r="S14" s="10"/>
    </row>
    <row r="15" spans="1:28" x14ac:dyDescent="0.25">
      <c r="A15" s="11" t="s">
        <v>14</v>
      </c>
    </row>
    <row r="16" spans="1:28" x14ac:dyDescent="0.25">
      <c r="A16" s="11"/>
    </row>
    <row r="17" spans="1:12" x14ac:dyDescent="0.25">
      <c r="A17" s="11"/>
    </row>
    <row r="18" spans="1:12" x14ac:dyDescent="0.25">
      <c r="A18" s="11"/>
    </row>
    <row r="19" spans="1:12" x14ac:dyDescent="0.25">
      <c r="A19" s="11"/>
    </row>
    <row r="20" spans="1:12" x14ac:dyDescent="0.25">
      <c r="A20" s="11"/>
    </row>
    <row r="21" spans="1:12" x14ac:dyDescent="0.25">
      <c r="A21" s="11"/>
    </row>
    <row r="22" spans="1:12" x14ac:dyDescent="0.25">
      <c r="A22" s="11"/>
    </row>
    <row r="24" spans="1:12" x14ac:dyDescent="0.25">
      <c r="A24" s="11" t="s">
        <v>21</v>
      </c>
    </row>
    <row r="25" spans="1:12" x14ac:dyDescent="0.25">
      <c r="A25" s="11" t="s">
        <v>22</v>
      </c>
    </row>
    <row r="26" spans="1:12" x14ac:dyDescent="0.25">
      <c r="A26" s="11" t="s">
        <v>24</v>
      </c>
    </row>
    <row r="27" spans="1:12" x14ac:dyDescent="0.25">
      <c r="A27" s="11" t="s">
        <v>23</v>
      </c>
    </row>
    <row r="29" spans="1:12" x14ac:dyDescent="0.25">
      <c r="L29" s="2"/>
    </row>
  </sheetData>
  <mergeCells count="25">
    <mergeCell ref="U4:U6"/>
    <mergeCell ref="N8:N13"/>
    <mergeCell ref="P8:P13"/>
    <mergeCell ref="R5:R6"/>
    <mergeCell ref="Q5:Q6"/>
    <mergeCell ref="M4:Q4"/>
    <mergeCell ref="R4:T4"/>
    <mergeCell ref="M5:N5"/>
    <mergeCell ref="O5:P5"/>
    <mergeCell ref="A3:Y3"/>
    <mergeCell ref="Y4:Y6"/>
    <mergeCell ref="B5:C5"/>
    <mergeCell ref="D5:E5"/>
    <mergeCell ref="S5:S6"/>
    <mergeCell ref="V5:V6"/>
    <mergeCell ref="W5:W6"/>
    <mergeCell ref="F5:H5"/>
    <mergeCell ref="I5:K5"/>
    <mergeCell ref="T5:T6"/>
    <mergeCell ref="F4:K4"/>
    <mergeCell ref="L4:L6"/>
    <mergeCell ref="A4:A6"/>
    <mergeCell ref="B4:E4"/>
    <mergeCell ref="X5:X6"/>
    <mergeCell ref="V4:X4"/>
  </mergeCells>
  <pageMargins left="0.31496062992125984" right="0.31496062992125984" top="0.74803149606299213" bottom="0.74803149606299213" header="0.31496062992125984" footer="0.31496062992125984"/>
  <pageSetup paperSize="9" scale="68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Pepeta</dc:creator>
  <cp:lastModifiedBy>Longina Maj</cp:lastModifiedBy>
  <cp:lastPrinted>2015-06-23T06:28:17Z</cp:lastPrinted>
  <dcterms:created xsi:type="dcterms:W3CDTF">2015-06-18T05:27:23Z</dcterms:created>
  <dcterms:modified xsi:type="dcterms:W3CDTF">2015-06-26T10:40:22Z</dcterms:modified>
</cp:coreProperties>
</file>