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6275" windowHeight="11820"/>
  </bookViews>
  <sheets>
    <sheet name="2013" sheetId="1" r:id="rId1"/>
    <sheet name="2012" sheetId="9" r:id="rId2"/>
    <sheet name="2011" sheetId="2" r:id="rId3"/>
    <sheet name="2010" sheetId="10" r:id="rId4"/>
    <sheet name="2009" sheetId="3" r:id="rId5"/>
    <sheet name="2008" sheetId="11" r:id="rId6"/>
    <sheet name="2007" sheetId="12" r:id="rId7"/>
    <sheet name="2006" sheetId="4" r:id="rId8"/>
    <sheet name="2005" sheetId="5" r:id="rId9"/>
    <sheet name="2004" sheetId="13" r:id="rId10"/>
    <sheet name="2003" sheetId="14" r:id="rId11"/>
  </sheets>
  <calcPr calcId="145621"/>
</workbook>
</file>

<file path=xl/calcChain.xml><?xml version="1.0" encoding="utf-8"?>
<calcChain xmlns="http://schemas.openxmlformats.org/spreadsheetml/2006/main">
  <c r="H149" i="1" l="1"/>
  <c r="H148" i="1"/>
  <c r="H144" i="1"/>
  <c r="H141" i="1"/>
  <c r="H140" i="1"/>
  <c r="H135" i="1"/>
  <c r="H126" i="1"/>
  <c r="H127" i="1"/>
  <c r="H128" i="1"/>
  <c r="H129" i="1"/>
  <c r="H130" i="1"/>
  <c r="H131" i="1"/>
  <c r="H132" i="1"/>
  <c r="H125" i="1"/>
  <c r="H121" i="1"/>
  <c r="H117" i="1"/>
  <c r="H113" i="1"/>
  <c r="H109" i="1"/>
  <c r="H106" i="1"/>
  <c r="H103" i="1"/>
  <c r="H100" i="1"/>
  <c r="H97" i="1"/>
  <c r="H94" i="1"/>
  <c r="H89" i="1"/>
  <c r="H90" i="1"/>
  <c r="H91" i="1"/>
  <c r="H81" i="1"/>
  <c r="H82" i="1"/>
  <c r="H83" i="1"/>
  <c r="H88" i="1"/>
  <c r="H80" i="1"/>
  <c r="H76" i="1"/>
  <c r="H75" i="1"/>
  <c r="H74" i="1"/>
  <c r="H70" i="1"/>
  <c r="H66" i="1"/>
  <c r="H63" i="1"/>
  <c r="H62" i="1"/>
  <c r="H58" i="1"/>
  <c r="H53" i="1"/>
  <c r="H52" i="1"/>
  <c r="H48" i="1"/>
  <c r="H43" i="1"/>
  <c r="H39" i="1"/>
  <c r="H34" i="1"/>
  <c r="H12" i="1"/>
  <c r="H13" i="1"/>
  <c r="H14" i="1"/>
  <c r="H15" i="1"/>
  <c r="H16" i="1"/>
  <c r="H17" i="1"/>
  <c r="H18" i="1"/>
  <c r="H29" i="1"/>
  <c r="H26" i="1"/>
  <c r="H21" i="1"/>
  <c r="H11" i="1"/>
  <c r="H7" i="1"/>
  <c r="I162" i="2" l="1"/>
  <c r="H162" i="2"/>
  <c r="I159" i="2"/>
  <c r="H159" i="2"/>
  <c r="I158" i="2"/>
  <c r="H158" i="2"/>
  <c r="I155" i="2"/>
  <c r="H155" i="2"/>
  <c r="I150" i="2"/>
  <c r="H150" i="2"/>
  <c r="I146" i="2"/>
  <c r="H146" i="2"/>
  <c r="I143" i="2"/>
  <c r="H143" i="2"/>
  <c r="I140" i="2"/>
  <c r="H140" i="2"/>
  <c r="I137" i="2"/>
  <c r="H137" i="2"/>
  <c r="I134" i="2"/>
  <c r="H134" i="2"/>
  <c r="I131" i="2"/>
  <c r="H131" i="2"/>
  <c r="H124" i="2"/>
  <c r="I124" i="2"/>
  <c r="H125" i="2"/>
  <c r="I125" i="2"/>
  <c r="H126" i="2"/>
  <c r="I126" i="2"/>
  <c r="I123" i="2"/>
  <c r="H123" i="2"/>
  <c r="I120" i="2"/>
  <c r="H120" i="2"/>
  <c r="H116" i="2"/>
  <c r="I116" i="2"/>
  <c r="I115" i="2"/>
  <c r="H115" i="2"/>
  <c r="I111" i="2"/>
  <c r="H111" i="2"/>
  <c r="I107" i="2"/>
  <c r="H107" i="2"/>
  <c r="I103" i="2"/>
  <c r="H103" i="2"/>
  <c r="I98" i="2"/>
  <c r="H98" i="2"/>
  <c r="I95" i="2"/>
  <c r="H95" i="2"/>
  <c r="I90" i="2"/>
  <c r="H90" i="2"/>
  <c r="I87" i="2"/>
  <c r="H87" i="2"/>
  <c r="H83" i="2"/>
  <c r="I83" i="2"/>
  <c r="H84" i="2"/>
  <c r="I84" i="2"/>
  <c r="I82" i="2"/>
  <c r="H82" i="2"/>
  <c r="I78" i="2"/>
  <c r="H78" i="2"/>
  <c r="I73" i="2"/>
  <c r="H73" i="2"/>
  <c r="I69" i="2"/>
  <c r="H69" i="2"/>
  <c r="I64" i="2"/>
  <c r="H64" i="2"/>
  <c r="I59" i="2"/>
  <c r="H59" i="2"/>
  <c r="H48" i="2"/>
  <c r="I48" i="2"/>
  <c r="H49" i="2"/>
  <c r="I49" i="2"/>
  <c r="H50" i="2"/>
  <c r="I50" i="2"/>
  <c r="H51" i="2"/>
  <c r="I51" i="2"/>
  <c r="H52" i="2"/>
  <c r="I52" i="2"/>
  <c r="H53" i="2"/>
  <c r="I53" i="2"/>
  <c r="H54" i="2"/>
  <c r="I54" i="2"/>
  <c r="I47" i="2"/>
  <c r="H47" i="2"/>
  <c r="I42" i="2"/>
  <c r="H42" i="2"/>
  <c r="I39" i="2"/>
  <c r="H39" i="2"/>
  <c r="H17" i="2"/>
  <c r="I17" i="2"/>
  <c r="H18" i="2"/>
  <c r="I18" i="2"/>
  <c r="H19" i="2"/>
  <c r="I19" i="2"/>
  <c r="H20" i="2"/>
  <c r="I20" i="2"/>
  <c r="H21" i="2"/>
  <c r="I21" i="2"/>
  <c r="H22" i="2"/>
  <c r="I22" i="2"/>
  <c r="H23" i="2"/>
  <c r="I23" i="2"/>
  <c r="H24" i="2"/>
  <c r="I24" i="2"/>
  <c r="H25" i="2"/>
  <c r="I25" i="2"/>
  <c r="H26" i="2"/>
  <c r="I26" i="2"/>
  <c r="H27" i="2"/>
  <c r="I27" i="2"/>
  <c r="H28" i="2"/>
  <c r="I28" i="2"/>
  <c r="H29" i="2"/>
  <c r="I29" i="2"/>
  <c r="H30" i="2"/>
  <c r="I30" i="2"/>
  <c r="H31" i="2"/>
  <c r="I31" i="2"/>
  <c r="H32" i="2"/>
  <c r="I32" i="2"/>
  <c r="H33" i="2"/>
  <c r="I33" i="2"/>
  <c r="H34" i="2"/>
  <c r="I34" i="2"/>
  <c r="H35" i="2"/>
  <c r="I35" i="2"/>
  <c r="H36" i="2"/>
  <c r="I36" i="2"/>
  <c r="I16" i="2"/>
  <c r="H16" i="2"/>
  <c r="I12" i="2"/>
  <c r="H12" i="2"/>
  <c r="I7" i="2"/>
  <c r="H7" i="2"/>
  <c r="H208" i="10"/>
  <c r="H205" i="10"/>
  <c r="H201" i="10"/>
  <c r="H198" i="10"/>
  <c r="H197" i="10"/>
  <c r="H192" i="10"/>
  <c r="H191" i="10"/>
  <c r="H187" i="10"/>
  <c r="H186" i="10"/>
  <c r="H182" i="10"/>
  <c r="H179" i="10"/>
  <c r="H174" i="10"/>
  <c r="H175" i="10"/>
  <c r="H176" i="10"/>
  <c r="H173" i="10"/>
  <c r="H168" i="10"/>
  <c r="H165" i="10"/>
  <c r="H158" i="10"/>
  <c r="H159" i="10"/>
  <c r="H160" i="10"/>
  <c r="H161" i="10"/>
  <c r="H157" i="10"/>
  <c r="H153" i="10"/>
  <c r="H149" i="10"/>
  <c r="H146" i="10"/>
  <c r="H142" i="10"/>
  <c r="H141" i="10"/>
  <c r="H137" i="10"/>
  <c r="H128" i="10"/>
  <c r="H129" i="10"/>
  <c r="H130" i="10"/>
  <c r="H131" i="10"/>
  <c r="H132" i="10"/>
  <c r="H127" i="10"/>
  <c r="H123" i="10"/>
  <c r="H119" i="10"/>
  <c r="H115" i="10"/>
  <c r="H110" i="10"/>
  <c r="H106" i="10"/>
  <c r="H101" i="10"/>
  <c r="H97" i="10"/>
  <c r="H93" i="10"/>
  <c r="H90" i="10"/>
  <c r="H85" i="10"/>
  <c r="H84" i="10"/>
  <c r="H80" i="10"/>
  <c r="H75" i="10"/>
  <c r="H74" i="10"/>
  <c r="H69" i="10"/>
  <c r="H66" i="10"/>
  <c r="H63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38" i="10"/>
  <c r="H35" i="10"/>
  <c r="H31" i="10"/>
  <c r="H30" i="10"/>
  <c r="H26" i="10"/>
  <c r="H21" i="10"/>
  <c r="H17" i="10"/>
  <c r="H16" i="10"/>
  <c r="H13" i="10"/>
  <c r="H12" i="10"/>
  <c r="H8" i="10"/>
  <c r="H9" i="10"/>
  <c r="H7" i="10"/>
  <c r="H166" i="3"/>
  <c r="H163" i="3"/>
  <c r="H158" i="3"/>
  <c r="H157" i="3"/>
  <c r="H153" i="3"/>
  <c r="H149" i="3"/>
  <c r="H146" i="3"/>
  <c r="H141" i="3"/>
  <c r="H142" i="3"/>
  <c r="H143" i="3"/>
  <c r="H130" i="3"/>
  <c r="H131" i="3"/>
  <c r="H140" i="3"/>
  <c r="H135" i="3"/>
  <c r="H129" i="3"/>
  <c r="H125" i="3"/>
  <c r="H121" i="3"/>
  <c r="H120" i="3"/>
  <c r="H116" i="3"/>
  <c r="H109" i="3"/>
  <c r="H110" i="3"/>
  <c r="H111" i="3"/>
  <c r="H108" i="3"/>
  <c r="H104" i="3"/>
  <c r="H100" i="3"/>
  <c r="H95" i="3"/>
  <c r="H90" i="3"/>
  <c r="H91" i="3"/>
  <c r="H89" i="3"/>
  <c r="H85" i="3"/>
  <c r="H84" i="3"/>
  <c r="H72" i="3"/>
  <c r="H73" i="3"/>
  <c r="H74" i="3"/>
  <c r="H75" i="3"/>
  <c r="H79" i="3"/>
  <c r="H71" i="3"/>
  <c r="H68" i="3"/>
  <c r="H59" i="3"/>
  <c r="H60" i="3"/>
  <c r="H61" i="3"/>
  <c r="H62" i="3"/>
  <c r="H63" i="3"/>
  <c r="H58" i="3"/>
  <c r="H54" i="3"/>
  <c r="H53" i="3"/>
  <c r="H48" i="3"/>
  <c r="H43" i="3"/>
  <c r="H42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16" i="3"/>
  <c r="H17" i="3"/>
  <c r="H21" i="3"/>
  <c r="H15" i="3"/>
  <c r="H10" i="3"/>
  <c r="H7" i="3"/>
  <c r="H140" i="11"/>
  <c r="H141" i="11"/>
  <c r="H146" i="11"/>
  <c r="H139" i="11"/>
  <c r="H135" i="11"/>
  <c r="H131" i="11"/>
  <c r="H125" i="11"/>
  <c r="H126" i="11"/>
  <c r="H124" i="11"/>
  <c r="H120" i="11"/>
  <c r="H116" i="11"/>
  <c r="H113" i="11"/>
  <c r="H108" i="11"/>
  <c r="H105" i="11"/>
  <c r="H100" i="11"/>
  <c r="H95" i="11"/>
  <c r="H88" i="11"/>
  <c r="H89" i="11"/>
  <c r="H90" i="11"/>
  <c r="H87" i="11"/>
  <c r="H86" i="11"/>
  <c r="H81" i="11"/>
  <c r="H77" i="11"/>
  <c r="H73" i="11"/>
  <c r="H68" i="11"/>
  <c r="H67" i="11"/>
  <c r="H66" i="11"/>
  <c r="H63" i="11"/>
  <c r="H58" i="11"/>
  <c r="H55" i="11"/>
  <c r="H50" i="11"/>
  <c r="H46" i="11"/>
  <c r="H34" i="11"/>
  <c r="H35" i="11"/>
  <c r="H45" i="11"/>
  <c r="H40" i="11"/>
  <c r="H33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18" i="11"/>
  <c r="H13" i="11"/>
  <c r="H8" i="11"/>
  <c r="H9" i="11"/>
  <c r="H7" i="11"/>
  <c r="H123" i="12"/>
  <c r="H118" i="12"/>
  <c r="H114" i="12"/>
  <c r="H110" i="12"/>
  <c r="H107" i="12"/>
  <c r="H102" i="12"/>
  <c r="H97" i="12"/>
  <c r="H98" i="12"/>
  <c r="H96" i="12"/>
  <c r="H92" i="12"/>
  <c r="H88" i="12"/>
  <c r="H83" i="12"/>
  <c r="H78" i="12"/>
  <c r="H73" i="12"/>
  <c r="H72" i="12"/>
  <c r="H67" i="12"/>
  <c r="H63" i="12"/>
  <c r="H57" i="12"/>
  <c r="H58" i="12"/>
  <c r="H53" i="12"/>
  <c r="H56" i="12"/>
  <c r="H52" i="12"/>
  <c r="H47" i="12"/>
  <c r="H42" i="12"/>
  <c r="H37" i="12"/>
  <c r="H36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15" i="12"/>
  <c r="H9" i="12"/>
  <c r="H10" i="12"/>
  <c r="H8" i="12"/>
  <c r="H29" i="14"/>
  <c r="I29" i="14"/>
  <c r="J29" i="14"/>
  <c r="K29" i="14"/>
  <c r="L29" i="14"/>
  <c r="H15" i="14"/>
  <c r="I15" i="14"/>
  <c r="J15" i="14"/>
  <c r="K15" i="14"/>
  <c r="L15" i="14"/>
  <c r="H18" i="14"/>
  <c r="I18" i="14"/>
  <c r="J18" i="14"/>
  <c r="K18" i="14"/>
  <c r="L18" i="14"/>
  <c r="H24" i="14"/>
  <c r="I24" i="14"/>
  <c r="J24" i="14"/>
  <c r="K24" i="14"/>
  <c r="L24" i="14"/>
  <c r="L28" i="14"/>
  <c r="K28" i="14"/>
  <c r="J28" i="14"/>
  <c r="I28" i="14"/>
  <c r="H28" i="14"/>
  <c r="L26" i="14"/>
  <c r="K26" i="14"/>
  <c r="J26" i="14"/>
  <c r="I26" i="14"/>
  <c r="H26" i="14"/>
  <c r="L23" i="14"/>
  <c r="K23" i="14"/>
  <c r="J23" i="14"/>
  <c r="I23" i="14"/>
  <c r="H23" i="14"/>
  <c r="L21" i="14"/>
  <c r="K21" i="14"/>
  <c r="J21" i="14"/>
  <c r="I21" i="14"/>
  <c r="H21" i="14"/>
  <c r="L17" i="14"/>
  <c r="K17" i="14"/>
  <c r="J17" i="14"/>
  <c r="I17" i="14"/>
  <c r="H17" i="14"/>
  <c r="L14" i="14"/>
  <c r="K14" i="14"/>
  <c r="J14" i="14"/>
  <c r="I14" i="14"/>
  <c r="H14" i="14"/>
  <c r="H10" i="14"/>
  <c r="I10" i="14"/>
  <c r="J10" i="14"/>
  <c r="K10" i="14"/>
  <c r="L10" i="14"/>
  <c r="H11" i="14"/>
  <c r="I11" i="14"/>
  <c r="J11" i="14"/>
  <c r="K11" i="14"/>
  <c r="L11" i="14"/>
  <c r="H12" i="14"/>
  <c r="I12" i="14"/>
  <c r="J12" i="14"/>
  <c r="K12" i="14"/>
  <c r="L12" i="14"/>
  <c r="L9" i="14"/>
  <c r="K9" i="14"/>
  <c r="J9" i="14"/>
  <c r="I9" i="14"/>
  <c r="H9" i="14"/>
  <c r="H5" i="14"/>
  <c r="I5" i="14"/>
  <c r="J5" i="14"/>
  <c r="K5" i="14"/>
  <c r="L5" i="14"/>
  <c r="H6" i="14"/>
  <c r="I6" i="14"/>
  <c r="J6" i="14"/>
  <c r="K6" i="14"/>
  <c r="L6" i="14"/>
  <c r="H7" i="14"/>
  <c r="I7" i="14"/>
  <c r="J7" i="14"/>
  <c r="K7" i="14"/>
  <c r="L7" i="14"/>
  <c r="I4" i="14"/>
  <c r="J4" i="14"/>
  <c r="K4" i="14"/>
  <c r="L4" i="14"/>
  <c r="H4" i="14"/>
  <c r="E24" i="14"/>
  <c r="E18" i="14"/>
  <c r="E19" i="14"/>
  <c r="E15" i="14"/>
  <c r="E28" i="14"/>
  <c r="E26" i="14"/>
  <c r="E23" i="14"/>
  <c r="E21" i="14"/>
  <c r="E17" i="14"/>
  <c r="C17" i="14" s="1"/>
  <c r="E14" i="14"/>
  <c r="C14" i="14" s="1"/>
  <c r="E10" i="14"/>
  <c r="E11" i="14"/>
  <c r="C11" i="14" s="1"/>
  <c r="E12" i="14"/>
  <c r="E9" i="14"/>
  <c r="C9" i="14" s="1"/>
  <c r="E5" i="14"/>
  <c r="C5" i="14" s="1"/>
  <c r="E6" i="14"/>
  <c r="C6" i="14" s="1"/>
  <c r="E7" i="14"/>
  <c r="E4" i="14"/>
  <c r="C7" i="14"/>
  <c r="F29" i="14"/>
  <c r="G29" i="14"/>
  <c r="D29" i="14"/>
  <c r="H34" i="13"/>
  <c r="I34" i="13"/>
  <c r="J34" i="13"/>
  <c r="K34" i="13"/>
  <c r="L34" i="13"/>
  <c r="H39" i="13"/>
  <c r="I39" i="13"/>
  <c r="J39" i="13"/>
  <c r="K39" i="13"/>
  <c r="L39" i="13"/>
  <c r="H42" i="13"/>
  <c r="I42" i="13"/>
  <c r="J42" i="13"/>
  <c r="K42" i="13"/>
  <c r="L42" i="13"/>
  <c r="H45" i="13"/>
  <c r="I45" i="13"/>
  <c r="J45" i="13"/>
  <c r="K45" i="13"/>
  <c r="L45" i="13"/>
  <c r="L44" i="13"/>
  <c r="K44" i="13"/>
  <c r="J44" i="13"/>
  <c r="I44" i="13"/>
  <c r="H44" i="13"/>
  <c r="L41" i="13"/>
  <c r="K41" i="13"/>
  <c r="J41" i="13"/>
  <c r="I41" i="13"/>
  <c r="H41" i="13"/>
  <c r="L38" i="13"/>
  <c r="K38" i="13"/>
  <c r="J38" i="13"/>
  <c r="I38" i="13"/>
  <c r="H38" i="13"/>
  <c r="L36" i="13"/>
  <c r="K36" i="13"/>
  <c r="J36" i="13"/>
  <c r="I36" i="13"/>
  <c r="H36" i="13"/>
  <c r="L33" i="13"/>
  <c r="K33" i="13"/>
  <c r="J33" i="13"/>
  <c r="I33" i="13"/>
  <c r="H33" i="13"/>
  <c r="L31" i="13"/>
  <c r="K31" i="13"/>
  <c r="J31" i="13"/>
  <c r="I31" i="13"/>
  <c r="H31" i="13"/>
  <c r="L29" i="13"/>
  <c r="K29" i="13"/>
  <c r="J29" i="13"/>
  <c r="I29" i="13"/>
  <c r="H29" i="13"/>
  <c r="H27" i="13"/>
  <c r="I27" i="13"/>
  <c r="J27" i="13"/>
  <c r="K27" i="13"/>
  <c r="L27" i="13"/>
  <c r="L26" i="13"/>
  <c r="K26" i="13"/>
  <c r="J26" i="13"/>
  <c r="I26" i="13"/>
  <c r="H26" i="13"/>
  <c r="H24" i="13"/>
  <c r="I24" i="13"/>
  <c r="J24" i="13"/>
  <c r="K24" i="13"/>
  <c r="L24" i="13"/>
  <c r="L23" i="13"/>
  <c r="K23" i="13"/>
  <c r="J23" i="13"/>
  <c r="I23" i="13"/>
  <c r="H23" i="13"/>
  <c r="H9" i="13"/>
  <c r="I9" i="13"/>
  <c r="J9" i="13"/>
  <c r="K9" i="13"/>
  <c r="L9" i="13"/>
  <c r="H10" i="13"/>
  <c r="I10" i="13"/>
  <c r="J10" i="13"/>
  <c r="K10" i="13"/>
  <c r="L10" i="13"/>
  <c r="H11" i="13"/>
  <c r="I11" i="13"/>
  <c r="J11" i="13"/>
  <c r="K11" i="13"/>
  <c r="L11" i="13"/>
  <c r="H12" i="13"/>
  <c r="I12" i="13"/>
  <c r="J12" i="13"/>
  <c r="K12" i="13"/>
  <c r="L12" i="13"/>
  <c r="H13" i="13"/>
  <c r="I13" i="13"/>
  <c r="J13" i="13"/>
  <c r="K13" i="13"/>
  <c r="L13" i="13"/>
  <c r="H14" i="13"/>
  <c r="I14" i="13"/>
  <c r="J14" i="13"/>
  <c r="K14" i="13"/>
  <c r="L14" i="13"/>
  <c r="H15" i="13"/>
  <c r="I15" i="13"/>
  <c r="J15" i="13"/>
  <c r="K15" i="13"/>
  <c r="L15" i="13"/>
  <c r="H16" i="13"/>
  <c r="I16" i="13"/>
  <c r="J16" i="13"/>
  <c r="K16" i="13"/>
  <c r="L16" i="13"/>
  <c r="H17" i="13"/>
  <c r="I17" i="13"/>
  <c r="J17" i="13"/>
  <c r="K17" i="13"/>
  <c r="L17" i="13"/>
  <c r="H18" i="13"/>
  <c r="I18" i="13"/>
  <c r="J18" i="13"/>
  <c r="K18" i="13"/>
  <c r="L18" i="13"/>
  <c r="H19" i="13"/>
  <c r="I19" i="13"/>
  <c r="J19" i="13"/>
  <c r="K19" i="13"/>
  <c r="L19" i="13"/>
  <c r="H20" i="13"/>
  <c r="I20" i="13"/>
  <c r="J20" i="13"/>
  <c r="K20" i="13"/>
  <c r="L20" i="13"/>
  <c r="H21" i="13"/>
  <c r="I21" i="13"/>
  <c r="J21" i="13"/>
  <c r="K21" i="13"/>
  <c r="L21" i="13"/>
  <c r="L8" i="13"/>
  <c r="K8" i="13"/>
  <c r="J8" i="13"/>
  <c r="I8" i="13"/>
  <c r="H8" i="13"/>
  <c r="H5" i="13"/>
  <c r="I5" i="13"/>
  <c r="J5" i="13"/>
  <c r="K5" i="13"/>
  <c r="L5" i="13"/>
  <c r="H6" i="13"/>
  <c r="I6" i="13"/>
  <c r="J6" i="13"/>
  <c r="K6" i="13"/>
  <c r="L6" i="13"/>
  <c r="I4" i="13"/>
  <c r="J4" i="13"/>
  <c r="K4" i="13"/>
  <c r="L4" i="13"/>
  <c r="H4" i="13"/>
  <c r="E34" i="13"/>
  <c r="E39" i="13"/>
  <c r="C39" i="13" s="1"/>
  <c r="E42" i="13"/>
  <c r="C42" i="13" s="1"/>
  <c r="E45" i="13"/>
  <c r="E44" i="13"/>
  <c r="C44" i="13" s="1"/>
  <c r="E41" i="13"/>
  <c r="C41" i="13" s="1"/>
  <c r="E38" i="13"/>
  <c r="C38" i="13" s="1"/>
  <c r="E36" i="13"/>
  <c r="C36" i="13" s="1"/>
  <c r="E33" i="13"/>
  <c r="C33" i="13" s="1"/>
  <c r="E31" i="13"/>
  <c r="C31" i="13" s="1"/>
  <c r="E29" i="13"/>
  <c r="C29" i="13" s="1"/>
  <c r="E27" i="13"/>
  <c r="E26" i="13"/>
  <c r="C26" i="13" s="1"/>
  <c r="E24" i="13"/>
  <c r="E23" i="13"/>
  <c r="C23" i="13" s="1"/>
  <c r="E9" i="13"/>
  <c r="E10" i="13"/>
  <c r="C10" i="13" s="1"/>
  <c r="E11" i="13"/>
  <c r="C11" i="13" s="1"/>
  <c r="E12" i="13"/>
  <c r="E13" i="13"/>
  <c r="E14" i="13"/>
  <c r="C14" i="13" s="1"/>
  <c r="E15" i="13"/>
  <c r="C15" i="13" s="1"/>
  <c r="E16" i="13"/>
  <c r="E17" i="13"/>
  <c r="E18" i="13"/>
  <c r="C18" i="13" s="1"/>
  <c r="E19" i="13"/>
  <c r="C19" i="13" s="1"/>
  <c r="E20" i="13"/>
  <c r="E21" i="13"/>
  <c r="E8" i="13"/>
  <c r="C8" i="13" s="1"/>
  <c r="E5" i="13"/>
  <c r="C5" i="13" s="1"/>
  <c r="E6" i="13"/>
  <c r="E4" i="13"/>
  <c r="C6" i="13"/>
  <c r="G46" i="13"/>
  <c r="F46" i="13"/>
  <c r="E46" i="5"/>
  <c r="C34" i="13"/>
  <c r="D46" i="13"/>
  <c r="C24" i="13"/>
  <c r="E56" i="5"/>
  <c r="E52" i="5"/>
  <c r="E54" i="5"/>
  <c r="E51" i="5"/>
  <c r="E47" i="5"/>
  <c r="E43" i="5"/>
  <c r="E44" i="5"/>
  <c r="E39" i="5"/>
  <c r="E40" i="5"/>
  <c r="E36" i="5"/>
  <c r="E33" i="5"/>
  <c r="E49" i="5"/>
  <c r="E42" i="5"/>
  <c r="E38" i="5"/>
  <c r="E35" i="5"/>
  <c r="E32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11" i="5"/>
  <c r="E5" i="5"/>
  <c r="E6" i="5"/>
  <c r="E7" i="5"/>
  <c r="E8" i="5"/>
  <c r="E9" i="5"/>
  <c r="E4" i="5"/>
  <c r="E43" i="4"/>
  <c r="E34" i="4"/>
  <c r="E39" i="4"/>
  <c r="E44" i="4"/>
  <c r="E47" i="4"/>
  <c r="E48" i="4"/>
  <c r="E50" i="4"/>
  <c r="E46" i="4"/>
  <c r="E41" i="4"/>
  <c r="E38" i="4"/>
  <c r="E36" i="4"/>
  <c r="E33" i="4"/>
  <c r="E31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8" i="4"/>
  <c r="E5" i="4"/>
  <c r="E6" i="4"/>
  <c r="E4" i="4"/>
  <c r="D15" i="4"/>
  <c r="B3" i="14"/>
  <c r="C4" i="14"/>
  <c r="B8" i="14"/>
  <c r="B29" i="14" s="1"/>
  <c r="C10" i="14"/>
  <c r="C12" i="14"/>
  <c r="B13" i="14"/>
  <c r="C15" i="14"/>
  <c r="B16" i="14"/>
  <c r="C18" i="14"/>
  <c r="C19" i="14"/>
  <c r="B20" i="14"/>
  <c r="C21" i="14"/>
  <c r="B22" i="14"/>
  <c r="C23" i="14"/>
  <c r="C24" i="14"/>
  <c r="B25" i="14"/>
  <c r="C26" i="14"/>
  <c r="B27" i="14"/>
  <c r="C28" i="14"/>
  <c r="B3" i="13"/>
  <c r="B7" i="13"/>
  <c r="C9" i="13"/>
  <c r="C12" i="13"/>
  <c r="C13" i="13"/>
  <c r="C16" i="13"/>
  <c r="C17" i="13"/>
  <c r="C20" i="13"/>
  <c r="C21" i="13"/>
  <c r="B22" i="13"/>
  <c r="B25" i="13"/>
  <c r="C27" i="13"/>
  <c r="B28" i="13"/>
  <c r="B30" i="13"/>
  <c r="B32" i="13"/>
  <c r="B35" i="13"/>
  <c r="B37" i="13"/>
  <c r="B40" i="13"/>
  <c r="B43" i="13"/>
  <c r="B46" i="13" s="1"/>
  <c r="E29" i="14" l="1"/>
  <c r="C29" i="14" s="1"/>
  <c r="C45" i="13"/>
  <c r="I33" i="5"/>
  <c r="J33" i="5"/>
  <c r="K33" i="5"/>
  <c r="L33" i="5"/>
  <c r="I36" i="5"/>
  <c r="J36" i="5"/>
  <c r="K36" i="5"/>
  <c r="L36" i="5"/>
  <c r="I39" i="5"/>
  <c r="J39" i="5"/>
  <c r="K39" i="5"/>
  <c r="L39" i="5"/>
  <c r="I40" i="5"/>
  <c r="K40" i="5"/>
  <c r="L40" i="5"/>
  <c r="I43" i="5"/>
  <c r="J43" i="5"/>
  <c r="K43" i="5"/>
  <c r="L43" i="5"/>
  <c r="I44" i="5"/>
  <c r="J44" i="5"/>
  <c r="K44" i="5"/>
  <c r="L44" i="5"/>
  <c r="I47" i="5"/>
  <c r="J47" i="5"/>
  <c r="K47" i="5"/>
  <c r="L47" i="5"/>
  <c r="I52" i="5"/>
  <c r="J52" i="5"/>
  <c r="K52" i="5"/>
  <c r="L52" i="5"/>
  <c r="L56" i="5"/>
  <c r="K56" i="5"/>
  <c r="J56" i="5"/>
  <c r="I56" i="5"/>
  <c r="L54" i="5"/>
  <c r="K54" i="5"/>
  <c r="J54" i="5"/>
  <c r="I54" i="5"/>
  <c r="L51" i="5"/>
  <c r="K51" i="5"/>
  <c r="J51" i="5"/>
  <c r="I51" i="5"/>
  <c r="L49" i="5"/>
  <c r="K49" i="5"/>
  <c r="J49" i="5"/>
  <c r="I49" i="5"/>
  <c r="L46" i="5"/>
  <c r="K46" i="5"/>
  <c r="J46" i="5"/>
  <c r="I46" i="5"/>
  <c r="L42" i="5"/>
  <c r="K42" i="5"/>
  <c r="J42" i="5"/>
  <c r="I42" i="5"/>
  <c r="L38" i="5"/>
  <c r="K38" i="5"/>
  <c r="J38" i="5"/>
  <c r="I38" i="5"/>
  <c r="L35" i="5"/>
  <c r="K35" i="5"/>
  <c r="J35" i="5"/>
  <c r="I35" i="5"/>
  <c r="L32" i="5"/>
  <c r="K32" i="5"/>
  <c r="J32" i="5"/>
  <c r="I32" i="5"/>
  <c r="I12" i="5"/>
  <c r="J12" i="5"/>
  <c r="K12" i="5"/>
  <c r="L12" i="5"/>
  <c r="I13" i="5"/>
  <c r="J13" i="5"/>
  <c r="K13" i="5"/>
  <c r="L13" i="5"/>
  <c r="I14" i="5"/>
  <c r="J14" i="5"/>
  <c r="K14" i="5"/>
  <c r="L14" i="5"/>
  <c r="I15" i="5"/>
  <c r="J15" i="5"/>
  <c r="K15" i="5"/>
  <c r="L15" i="5"/>
  <c r="I16" i="5"/>
  <c r="J16" i="5"/>
  <c r="K16" i="5"/>
  <c r="L16" i="5"/>
  <c r="I17" i="5"/>
  <c r="J17" i="5"/>
  <c r="K17" i="5"/>
  <c r="L17" i="5"/>
  <c r="I18" i="5"/>
  <c r="J18" i="5"/>
  <c r="K18" i="5"/>
  <c r="L18" i="5"/>
  <c r="I19" i="5"/>
  <c r="J19" i="5"/>
  <c r="K19" i="5"/>
  <c r="L19" i="5"/>
  <c r="I20" i="5"/>
  <c r="J20" i="5"/>
  <c r="K20" i="5"/>
  <c r="L20" i="5"/>
  <c r="I21" i="5"/>
  <c r="J21" i="5"/>
  <c r="K21" i="5"/>
  <c r="L21" i="5"/>
  <c r="I22" i="5"/>
  <c r="J22" i="5"/>
  <c r="K22" i="5"/>
  <c r="L22" i="5"/>
  <c r="I23" i="5"/>
  <c r="J23" i="5"/>
  <c r="K23" i="5"/>
  <c r="L23" i="5"/>
  <c r="I24" i="5"/>
  <c r="J24" i="5"/>
  <c r="K24" i="5"/>
  <c r="L24" i="5"/>
  <c r="I25" i="5"/>
  <c r="J25" i="5"/>
  <c r="K25" i="5"/>
  <c r="L25" i="5"/>
  <c r="I26" i="5"/>
  <c r="J26" i="5"/>
  <c r="K26" i="5"/>
  <c r="L26" i="5"/>
  <c r="I27" i="5"/>
  <c r="J27" i="5"/>
  <c r="K27" i="5"/>
  <c r="L27" i="5"/>
  <c r="I28" i="5"/>
  <c r="J28" i="5"/>
  <c r="K28" i="5"/>
  <c r="L28" i="5"/>
  <c r="I29" i="5"/>
  <c r="J29" i="5"/>
  <c r="K29" i="5"/>
  <c r="L29" i="5"/>
  <c r="I30" i="5"/>
  <c r="J30" i="5"/>
  <c r="K30" i="5"/>
  <c r="L30" i="5"/>
  <c r="L11" i="5"/>
  <c r="K11" i="5"/>
  <c r="J11" i="5"/>
  <c r="I11" i="5"/>
  <c r="I7" i="5"/>
  <c r="J7" i="5"/>
  <c r="K7" i="5"/>
  <c r="L7" i="5"/>
  <c r="I8" i="5"/>
  <c r="J8" i="5"/>
  <c r="K8" i="5"/>
  <c r="L8" i="5"/>
  <c r="I9" i="5"/>
  <c r="J9" i="5"/>
  <c r="K9" i="5"/>
  <c r="L9" i="5"/>
  <c r="I5" i="5"/>
  <c r="J5" i="5"/>
  <c r="K5" i="5"/>
  <c r="L5" i="5"/>
  <c r="I6" i="5"/>
  <c r="K6" i="5"/>
  <c r="L6" i="5"/>
  <c r="I4" i="5"/>
  <c r="J4" i="5"/>
  <c r="K4" i="5"/>
  <c r="L4" i="5"/>
  <c r="J6" i="5"/>
  <c r="C33" i="5"/>
  <c r="H33" i="5" s="1"/>
  <c r="C36" i="5"/>
  <c r="H36" i="5" s="1"/>
  <c r="C39" i="5"/>
  <c r="H39" i="5" s="1"/>
  <c r="J40" i="5"/>
  <c r="C43" i="5"/>
  <c r="H43" i="5" s="1"/>
  <c r="C47" i="5"/>
  <c r="H47" i="5" s="1"/>
  <c r="C56" i="5"/>
  <c r="H56" i="5" s="1"/>
  <c r="C54" i="5"/>
  <c r="H54" i="5" s="1"/>
  <c r="C51" i="5"/>
  <c r="H51" i="5" s="1"/>
  <c r="C49" i="5"/>
  <c r="H49" i="5" s="1"/>
  <c r="C46" i="5"/>
  <c r="H46" i="5" s="1"/>
  <c r="C42" i="5"/>
  <c r="H42" i="5" s="1"/>
  <c r="C35" i="5"/>
  <c r="H35" i="5" s="1"/>
  <c r="C32" i="5"/>
  <c r="H32" i="5" s="1"/>
  <c r="C14" i="5"/>
  <c r="H14" i="5" s="1"/>
  <c r="C15" i="5"/>
  <c r="H15" i="5" s="1"/>
  <c r="C18" i="5"/>
  <c r="H18" i="5" s="1"/>
  <c r="C19" i="5"/>
  <c r="H19" i="5" s="1"/>
  <c r="C22" i="5"/>
  <c r="H22" i="5" s="1"/>
  <c r="C23" i="5"/>
  <c r="H23" i="5" s="1"/>
  <c r="C26" i="5"/>
  <c r="H26" i="5" s="1"/>
  <c r="C27" i="5"/>
  <c r="H27" i="5" s="1"/>
  <c r="C30" i="5"/>
  <c r="H30" i="5" s="1"/>
  <c r="C11" i="5"/>
  <c r="H11" i="5" s="1"/>
  <c r="C7" i="5"/>
  <c r="H7" i="5" s="1"/>
  <c r="F57" i="5"/>
  <c r="K57" i="5" s="1"/>
  <c r="G57" i="5"/>
  <c r="L57" i="5" s="1"/>
  <c r="D57" i="5"/>
  <c r="I57" i="5" s="1"/>
  <c r="C5" i="5"/>
  <c r="H5" i="5" s="1"/>
  <c r="C8" i="5"/>
  <c r="H8" i="5" s="1"/>
  <c r="C9" i="5"/>
  <c r="H9" i="5" s="1"/>
  <c r="C12" i="5"/>
  <c r="H12" i="5" s="1"/>
  <c r="C13" i="5"/>
  <c r="H13" i="5" s="1"/>
  <c r="C16" i="5"/>
  <c r="H16" i="5" s="1"/>
  <c r="C17" i="5"/>
  <c r="H17" i="5" s="1"/>
  <c r="C20" i="5"/>
  <c r="H20" i="5" s="1"/>
  <c r="C21" i="5"/>
  <c r="H21" i="5" s="1"/>
  <c r="C24" i="5"/>
  <c r="H24" i="5" s="1"/>
  <c r="C25" i="5"/>
  <c r="H25" i="5" s="1"/>
  <c r="C28" i="5"/>
  <c r="H28" i="5" s="1"/>
  <c r="C29" i="5"/>
  <c r="H29" i="5" s="1"/>
  <c r="C38" i="5"/>
  <c r="H38" i="5" s="1"/>
  <c r="C44" i="5"/>
  <c r="H44" i="5" s="1"/>
  <c r="C52" i="5"/>
  <c r="H52" i="5" s="1"/>
  <c r="K51" i="4"/>
  <c r="L51" i="4"/>
  <c r="I34" i="4"/>
  <c r="J34" i="4"/>
  <c r="K34" i="4"/>
  <c r="L34" i="4"/>
  <c r="I39" i="4"/>
  <c r="J39" i="4"/>
  <c r="K39" i="4"/>
  <c r="L39" i="4"/>
  <c r="I44" i="4"/>
  <c r="K44" i="4"/>
  <c r="L44" i="4"/>
  <c r="I47" i="4"/>
  <c r="J47" i="4"/>
  <c r="K47" i="4"/>
  <c r="L47" i="4"/>
  <c r="I48" i="4"/>
  <c r="J48" i="4"/>
  <c r="K48" i="4"/>
  <c r="L48" i="4"/>
  <c r="L50" i="4"/>
  <c r="K50" i="4"/>
  <c r="J50" i="4"/>
  <c r="I50" i="4"/>
  <c r="L46" i="4"/>
  <c r="K46" i="4"/>
  <c r="J46" i="4"/>
  <c r="I46" i="4"/>
  <c r="L43" i="4"/>
  <c r="K43" i="4"/>
  <c r="J43" i="4"/>
  <c r="I43" i="4"/>
  <c r="L41" i="4"/>
  <c r="K41" i="4"/>
  <c r="J41" i="4"/>
  <c r="I41" i="4"/>
  <c r="L38" i="4"/>
  <c r="K38" i="4"/>
  <c r="J38" i="4"/>
  <c r="I38" i="4"/>
  <c r="L36" i="4"/>
  <c r="K36" i="4"/>
  <c r="J36" i="4"/>
  <c r="I36" i="4"/>
  <c r="L33" i="4"/>
  <c r="K33" i="4"/>
  <c r="J33" i="4"/>
  <c r="I33" i="4"/>
  <c r="L31" i="4"/>
  <c r="K31" i="4"/>
  <c r="J31" i="4"/>
  <c r="I31" i="4"/>
  <c r="I9" i="4"/>
  <c r="J9" i="4"/>
  <c r="K9" i="4"/>
  <c r="L9" i="4"/>
  <c r="I10" i="4"/>
  <c r="J10" i="4"/>
  <c r="K10" i="4"/>
  <c r="L10" i="4"/>
  <c r="I11" i="4"/>
  <c r="J11" i="4"/>
  <c r="K11" i="4"/>
  <c r="L11" i="4"/>
  <c r="I12" i="4"/>
  <c r="J12" i="4"/>
  <c r="K12" i="4"/>
  <c r="L12" i="4"/>
  <c r="I13" i="4"/>
  <c r="J13" i="4"/>
  <c r="K13" i="4"/>
  <c r="L13" i="4"/>
  <c r="I14" i="4"/>
  <c r="J14" i="4"/>
  <c r="K14" i="4"/>
  <c r="L14" i="4"/>
  <c r="I15" i="4"/>
  <c r="K15" i="4"/>
  <c r="L15" i="4"/>
  <c r="I16" i="4"/>
  <c r="J16" i="4"/>
  <c r="K16" i="4"/>
  <c r="L16" i="4"/>
  <c r="I17" i="4"/>
  <c r="J17" i="4"/>
  <c r="K17" i="4"/>
  <c r="L17" i="4"/>
  <c r="I18" i="4"/>
  <c r="J18" i="4"/>
  <c r="K18" i="4"/>
  <c r="L18" i="4"/>
  <c r="I19" i="4"/>
  <c r="J19" i="4"/>
  <c r="K19" i="4"/>
  <c r="L19" i="4"/>
  <c r="I20" i="4"/>
  <c r="J20" i="4"/>
  <c r="K20" i="4"/>
  <c r="L20" i="4"/>
  <c r="I21" i="4"/>
  <c r="J21" i="4"/>
  <c r="K21" i="4"/>
  <c r="L21" i="4"/>
  <c r="I22" i="4"/>
  <c r="J22" i="4"/>
  <c r="K22" i="4"/>
  <c r="L22" i="4"/>
  <c r="I23" i="4"/>
  <c r="J23" i="4"/>
  <c r="K23" i="4"/>
  <c r="L23" i="4"/>
  <c r="I24" i="4"/>
  <c r="J24" i="4"/>
  <c r="K24" i="4"/>
  <c r="L24" i="4"/>
  <c r="I25" i="4"/>
  <c r="J25" i="4"/>
  <c r="K25" i="4"/>
  <c r="L25" i="4"/>
  <c r="I26" i="4"/>
  <c r="J26" i="4"/>
  <c r="K26" i="4"/>
  <c r="L26" i="4"/>
  <c r="I27" i="4"/>
  <c r="J27" i="4"/>
  <c r="K27" i="4"/>
  <c r="L27" i="4"/>
  <c r="I28" i="4"/>
  <c r="J28" i="4"/>
  <c r="K28" i="4"/>
  <c r="L28" i="4"/>
  <c r="I29" i="4"/>
  <c r="J29" i="4"/>
  <c r="K29" i="4"/>
  <c r="L29" i="4"/>
  <c r="L8" i="4"/>
  <c r="K8" i="4"/>
  <c r="J8" i="4"/>
  <c r="I8" i="4"/>
  <c r="I5" i="4"/>
  <c r="J5" i="4"/>
  <c r="K5" i="4"/>
  <c r="L5" i="4"/>
  <c r="I6" i="4"/>
  <c r="J6" i="4"/>
  <c r="K6" i="4"/>
  <c r="L6" i="4"/>
  <c r="I4" i="4"/>
  <c r="J4" i="4"/>
  <c r="K4" i="4"/>
  <c r="L4" i="4"/>
  <c r="J44" i="4"/>
  <c r="J15" i="4"/>
  <c r="C40" i="5" l="1"/>
  <c r="H40" i="5" s="1"/>
  <c r="C6" i="5"/>
  <c r="H6" i="5" s="1"/>
  <c r="E57" i="5"/>
  <c r="C4" i="5"/>
  <c r="H4" i="5" s="1"/>
  <c r="E51" i="4"/>
  <c r="J51" i="4" s="1"/>
  <c r="F51" i="4"/>
  <c r="G51" i="4"/>
  <c r="D51" i="4"/>
  <c r="I51" i="4" s="1"/>
  <c r="C5" i="4"/>
  <c r="H5" i="4" s="1"/>
  <c r="C6" i="4"/>
  <c r="H6" i="4" s="1"/>
  <c r="C8" i="4"/>
  <c r="H8" i="4" s="1"/>
  <c r="C9" i="4"/>
  <c r="H9" i="4" s="1"/>
  <c r="C10" i="4"/>
  <c r="H10" i="4" s="1"/>
  <c r="C11" i="4"/>
  <c r="H11" i="4" s="1"/>
  <c r="C12" i="4"/>
  <c r="H12" i="4" s="1"/>
  <c r="C13" i="4"/>
  <c r="H13" i="4" s="1"/>
  <c r="C14" i="4"/>
  <c r="H14" i="4" s="1"/>
  <c r="C15" i="4"/>
  <c r="H15" i="4" s="1"/>
  <c r="C16" i="4"/>
  <c r="H16" i="4" s="1"/>
  <c r="C17" i="4"/>
  <c r="H17" i="4" s="1"/>
  <c r="C18" i="4"/>
  <c r="H18" i="4" s="1"/>
  <c r="C19" i="4"/>
  <c r="H19" i="4" s="1"/>
  <c r="C20" i="4"/>
  <c r="H20" i="4" s="1"/>
  <c r="C21" i="4"/>
  <c r="H21" i="4" s="1"/>
  <c r="C22" i="4"/>
  <c r="H22" i="4" s="1"/>
  <c r="C23" i="4"/>
  <c r="H23" i="4" s="1"/>
  <c r="C24" i="4"/>
  <c r="H24" i="4" s="1"/>
  <c r="C25" i="4"/>
  <c r="H25" i="4" s="1"/>
  <c r="C26" i="4"/>
  <c r="H26" i="4" s="1"/>
  <c r="C27" i="4"/>
  <c r="H27" i="4" s="1"/>
  <c r="C28" i="4"/>
  <c r="H28" i="4" s="1"/>
  <c r="C29" i="4"/>
  <c r="H29" i="4" s="1"/>
  <c r="C31" i="4"/>
  <c r="H31" i="4" s="1"/>
  <c r="C33" i="4"/>
  <c r="H33" i="4" s="1"/>
  <c r="C34" i="4"/>
  <c r="H34" i="4" s="1"/>
  <c r="C36" i="4"/>
  <c r="H36" i="4" s="1"/>
  <c r="C38" i="4"/>
  <c r="H38" i="4" s="1"/>
  <c r="C39" i="4"/>
  <c r="H39" i="4" s="1"/>
  <c r="C41" i="4"/>
  <c r="H41" i="4" s="1"/>
  <c r="C43" i="4"/>
  <c r="H43" i="4" s="1"/>
  <c r="C44" i="4"/>
  <c r="H44" i="4" s="1"/>
  <c r="C46" i="4"/>
  <c r="H46" i="4" s="1"/>
  <c r="C47" i="4"/>
  <c r="H47" i="4" s="1"/>
  <c r="C48" i="4"/>
  <c r="H48" i="4" s="1"/>
  <c r="C50" i="4"/>
  <c r="H50" i="4" s="1"/>
  <c r="C4" i="4"/>
  <c r="H4" i="4" s="1"/>
  <c r="C57" i="5" l="1"/>
  <c r="H57" i="5" s="1"/>
  <c r="J57" i="5"/>
  <c r="C51" i="4"/>
  <c r="H51" i="4" s="1"/>
  <c r="N167" i="3"/>
  <c r="O167" i="3"/>
  <c r="L158" i="3"/>
  <c r="M158" i="3"/>
  <c r="N158" i="3"/>
  <c r="O158" i="3"/>
  <c r="O166" i="3"/>
  <c r="N166" i="3"/>
  <c r="L166" i="3"/>
  <c r="O163" i="3"/>
  <c r="N163" i="3"/>
  <c r="M163" i="3"/>
  <c r="L163" i="3"/>
  <c r="O157" i="3"/>
  <c r="N157" i="3"/>
  <c r="M157" i="3"/>
  <c r="L157" i="3"/>
  <c r="L141" i="3"/>
  <c r="M141" i="3"/>
  <c r="N141" i="3"/>
  <c r="O141" i="3"/>
  <c r="L142" i="3"/>
  <c r="M142" i="3"/>
  <c r="N142" i="3"/>
  <c r="O142" i="3"/>
  <c r="L143" i="3"/>
  <c r="M143" i="3"/>
  <c r="N143" i="3"/>
  <c r="O143" i="3"/>
  <c r="O153" i="3"/>
  <c r="N153" i="3"/>
  <c r="M153" i="3"/>
  <c r="L153" i="3"/>
  <c r="O149" i="3"/>
  <c r="N149" i="3"/>
  <c r="M149" i="3"/>
  <c r="L149" i="3"/>
  <c r="O146" i="3"/>
  <c r="N146" i="3"/>
  <c r="M146" i="3"/>
  <c r="L146" i="3"/>
  <c r="O140" i="3"/>
  <c r="N140" i="3"/>
  <c r="M140" i="3"/>
  <c r="L140" i="3"/>
  <c r="O135" i="3"/>
  <c r="N135" i="3"/>
  <c r="M135" i="3"/>
  <c r="L135" i="3"/>
  <c r="O129" i="3"/>
  <c r="N129" i="3"/>
  <c r="M129" i="3"/>
  <c r="L129" i="3"/>
  <c r="L121" i="3"/>
  <c r="M121" i="3"/>
  <c r="N121" i="3"/>
  <c r="O121" i="3"/>
  <c r="O125" i="3"/>
  <c r="N125" i="3"/>
  <c r="L125" i="3"/>
  <c r="O120" i="3"/>
  <c r="N120" i="3"/>
  <c r="M120" i="3"/>
  <c r="L120" i="3"/>
  <c r="O116" i="3"/>
  <c r="N116" i="3"/>
  <c r="M116" i="3"/>
  <c r="L116" i="3"/>
  <c r="L109" i="3"/>
  <c r="M109" i="3"/>
  <c r="N109" i="3"/>
  <c r="O109" i="3"/>
  <c r="L110" i="3"/>
  <c r="M110" i="3"/>
  <c r="N110" i="3"/>
  <c r="O110" i="3"/>
  <c r="L111" i="3"/>
  <c r="M111" i="3"/>
  <c r="N111" i="3"/>
  <c r="O111" i="3"/>
  <c r="L90" i="3"/>
  <c r="M90" i="3"/>
  <c r="N90" i="3"/>
  <c r="O90" i="3"/>
  <c r="L91" i="3"/>
  <c r="M91" i="3"/>
  <c r="N91" i="3"/>
  <c r="O91" i="3"/>
  <c r="O108" i="3"/>
  <c r="N108" i="3"/>
  <c r="M108" i="3"/>
  <c r="L108" i="3"/>
  <c r="O104" i="3"/>
  <c r="N104" i="3"/>
  <c r="M104" i="3"/>
  <c r="L104" i="3"/>
  <c r="O100" i="3"/>
  <c r="N100" i="3"/>
  <c r="M100" i="3"/>
  <c r="L100" i="3"/>
  <c r="O95" i="3"/>
  <c r="N95" i="3"/>
  <c r="M95" i="3"/>
  <c r="L95" i="3"/>
  <c r="O89" i="3"/>
  <c r="N89" i="3"/>
  <c r="M89" i="3"/>
  <c r="L89" i="3"/>
  <c r="L85" i="3"/>
  <c r="M85" i="3"/>
  <c r="N85" i="3"/>
  <c r="O85" i="3"/>
  <c r="L72" i="3"/>
  <c r="M72" i="3"/>
  <c r="N72" i="3"/>
  <c r="O72" i="3"/>
  <c r="K73" i="3"/>
  <c r="L73" i="3"/>
  <c r="M73" i="3"/>
  <c r="N73" i="3"/>
  <c r="O73" i="3"/>
  <c r="L74" i="3"/>
  <c r="M74" i="3"/>
  <c r="N74" i="3"/>
  <c r="O74" i="3"/>
  <c r="L75" i="3"/>
  <c r="M75" i="3"/>
  <c r="N75" i="3"/>
  <c r="O75" i="3"/>
  <c r="O84" i="3"/>
  <c r="N84" i="3"/>
  <c r="M84" i="3"/>
  <c r="L84" i="3"/>
  <c r="O79" i="3"/>
  <c r="N79" i="3"/>
  <c r="M79" i="3"/>
  <c r="L79" i="3"/>
  <c r="O71" i="3"/>
  <c r="N71" i="3"/>
  <c r="M71" i="3"/>
  <c r="L71" i="3"/>
  <c r="O68" i="3"/>
  <c r="N68" i="3"/>
  <c r="M68" i="3"/>
  <c r="L68" i="3"/>
  <c r="L59" i="3"/>
  <c r="M59" i="3"/>
  <c r="N59" i="3"/>
  <c r="O59" i="3"/>
  <c r="L60" i="3"/>
  <c r="M60" i="3"/>
  <c r="N60" i="3"/>
  <c r="O60" i="3"/>
  <c r="L61" i="3"/>
  <c r="M61" i="3"/>
  <c r="N61" i="3"/>
  <c r="O61" i="3"/>
  <c r="L62" i="3"/>
  <c r="M62" i="3"/>
  <c r="N62" i="3"/>
  <c r="O62" i="3"/>
  <c r="K63" i="3"/>
  <c r="L63" i="3"/>
  <c r="M63" i="3"/>
  <c r="N63" i="3"/>
  <c r="O63" i="3"/>
  <c r="L54" i="3"/>
  <c r="M54" i="3"/>
  <c r="N54" i="3"/>
  <c r="O54" i="3"/>
  <c r="O58" i="3"/>
  <c r="N58" i="3"/>
  <c r="M58" i="3"/>
  <c r="L58" i="3"/>
  <c r="O53" i="3"/>
  <c r="N53" i="3"/>
  <c r="M53" i="3"/>
  <c r="L53" i="3"/>
  <c r="O48" i="3"/>
  <c r="N48" i="3"/>
  <c r="M48" i="3"/>
  <c r="L48" i="3"/>
  <c r="L43" i="3"/>
  <c r="M43" i="3"/>
  <c r="N43" i="3"/>
  <c r="O43" i="3"/>
  <c r="O42" i="3"/>
  <c r="N42" i="3"/>
  <c r="M42" i="3"/>
  <c r="L42" i="3"/>
  <c r="L22" i="3"/>
  <c r="M22" i="3"/>
  <c r="N22" i="3"/>
  <c r="O22" i="3"/>
  <c r="K23" i="3"/>
  <c r="L23" i="3"/>
  <c r="M23" i="3"/>
  <c r="N23" i="3"/>
  <c r="O23" i="3"/>
  <c r="L24" i="3"/>
  <c r="M24" i="3"/>
  <c r="N24" i="3"/>
  <c r="O24" i="3"/>
  <c r="L25" i="3"/>
  <c r="M25" i="3"/>
  <c r="N25" i="3"/>
  <c r="O25" i="3"/>
  <c r="L26" i="3"/>
  <c r="M26" i="3"/>
  <c r="N26" i="3"/>
  <c r="O26" i="3"/>
  <c r="K27" i="3"/>
  <c r="L27" i="3"/>
  <c r="M27" i="3"/>
  <c r="N27" i="3"/>
  <c r="O27" i="3"/>
  <c r="L28" i="3"/>
  <c r="M28" i="3"/>
  <c r="N28" i="3"/>
  <c r="O28" i="3"/>
  <c r="L29" i="3"/>
  <c r="N29" i="3"/>
  <c r="O29" i="3"/>
  <c r="L30" i="3"/>
  <c r="M30" i="3"/>
  <c r="N30" i="3"/>
  <c r="O30" i="3"/>
  <c r="L31" i="3"/>
  <c r="M31" i="3"/>
  <c r="N31" i="3"/>
  <c r="O31" i="3"/>
  <c r="L32" i="3"/>
  <c r="M32" i="3"/>
  <c r="N32" i="3"/>
  <c r="O32" i="3"/>
  <c r="K33" i="3"/>
  <c r="L33" i="3"/>
  <c r="M33" i="3"/>
  <c r="N33" i="3"/>
  <c r="O33" i="3"/>
  <c r="L34" i="3"/>
  <c r="M34" i="3"/>
  <c r="N34" i="3"/>
  <c r="O34" i="3"/>
  <c r="L35" i="3"/>
  <c r="M35" i="3"/>
  <c r="N35" i="3"/>
  <c r="O35" i="3"/>
  <c r="L36" i="3"/>
  <c r="M36" i="3"/>
  <c r="N36" i="3"/>
  <c r="O36" i="3"/>
  <c r="L37" i="3"/>
  <c r="M37" i="3"/>
  <c r="N37" i="3"/>
  <c r="O37" i="3"/>
  <c r="L38" i="3"/>
  <c r="M38" i="3"/>
  <c r="N38" i="3"/>
  <c r="O38" i="3"/>
  <c r="L39" i="3"/>
  <c r="M39" i="3"/>
  <c r="N39" i="3"/>
  <c r="O39" i="3"/>
  <c r="O21" i="3"/>
  <c r="N21" i="3"/>
  <c r="M21" i="3"/>
  <c r="L21" i="3"/>
  <c r="L16" i="3"/>
  <c r="M16" i="3"/>
  <c r="N16" i="3"/>
  <c r="O16" i="3"/>
  <c r="L17" i="3"/>
  <c r="M17" i="3"/>
  <c r="N17" i="3"/>
  <c r="O17" i="3"/>
  <c r="O15" i="3"/>
  <c r="N15" i="3"/>
  <c r="M15" i="3"/>
  <c r="L15" i="3"/>
  <c r="O10" i="3"/>
  <c r="N10" i="3"/>
  <c r="M10" i="3"/>
  <c r="L10" i="3"/>
  <c r="L7" i="3"/>
  <c r="M7" i="3"/>
  <c r="N7" i="3"/>
  <c r="O7" i="3"/>
  <c r="F85" i="3"/>
  <c r="K85" i="3" s="1"/>
  <c r="F166" i="3"/>
  <c r="K166" i="3" s="1"/>
  <c r="F163" i="3"/>
  <c r="K163" i="3" s="1"/>
  <c r="F158" i="3"/>
  <c r="K158" i="3" s="1"/>
  <c r="F157" i="3"/>
  <c r="K157" i="3" s="1"/>
  <c r="F153" i="3"/>
  <c r="K153" i="3" s="1"/>
  <c r="F142" i="3"/>
  <c r="K142" i="3" s="1"/>
  <c r="F149" i="3"/>
  <c r="K149" i="3" s="1"/>
  <c r="F135" i="3"/>
  <c r="K135" i="3" s="1"/>
  <c r="M125" i="3"/>
  <c r="F120" i="3"/>
  <c r="K120" i="3" s="1"/>
  <c r="F108" i="3"/>
  <c r="K108" i="3" s="1"/>
  <c r="F90" i="3"/>
  <c r="K90" i="3" s="1"/>
  <c r="F73" i="3"/>
  <c r="F84" i="3"/>
  <c r="K84" i="3" s="1"/>
  <c r="F71" i="3"/>
  <c r="K71" i="3" s="1"/>
  <c r="F59" i="3"/>
  <c r="K59" i="3" s="1"/>
  <c r="F60" i="3"/>
  <c r="K60" i="3" s="1"/>
  <c r="F63" i="3"/>
  <c r="F58" i="3"/>
  <c r="K58" i="3" s="1"/>
  <c r="F48" i="3"/>
  <c r="K48" i="3" s="1"/>
  <c r="F25" i="3"/>
  <c r="K25" i="3" s="1"/>
  <c r="M29" i="3"/>
  <c r="F31" i="3"/>
  <c r="K31" i="3" s="1"/>
  <c r="F17" i="3"/>
  <c r="K17" i="3" s="1"/>
  <c r="I167" i="3"/>
  <c r="J167" i="3"/>
  <c r="G167" i="3"/>
  <c r="L167" i="3" s="1"/>
  <c r="F10" i="3"/>
  <c r="K10" i="3" s="1"/>
  <c r="F15" i="3"/>
  <c r="K15" i="3" s="1"/>
  <c r="F16" i="3"/>
  <c r="K16" i="3" s="1"/>
  <c r="F21" i="3"/>
  <c r="K21" i="3" s="1"/>
  <c r="F22" i="3"/>
  <c r="K22" i="3" s="1"/>
  <c r="F23" i="3"/>
  <c r="F24" i="3"/>
  <c r="K24" i="3" s="1"/>
  <c r="F26" i="3"/>
  <c r="K26" i="3" s="1"/>
  <c r="F27" i="3"/>
  <c r="F28" i="3"/>
  <c r="K28" i="3" s="1"/>
  <c r="F29" i="3"/>
  <c r="K29" i="3" s="1"/>
  <c r="F30" i="3"/>
  <c r="K30" i="3" s="1"/>
  <c r="F32" i="3"/>
  <c r="K32" i="3" s="1"/>
  <c r="F33" i="3"/>
  <c r="F34" i="3"/>
  <c r="K34" i="3" s="1"/>
  <c r="F35" i="3"/>
  <c r="K35" i="3" s="1"/>
  <c r="F36" i="3"/>
  <c r="K36" i="3" s="1"/>
  <c r="F37" i="3"/>
  <c r="K37" i="3" s="1"/>
  <c r="F38" i="3"/>
  <c r="K38" i="3" s="1"/>
  <c r="F39" i="3"/>
  <c r="K39" i="3" s="1"/>
  <c r="F42" i="3"/>
  <c r="K42" i="3" s="1"/>
  <c r="F43" i="3"/>
  <c r="K43" i="3" s="1"/>
  <c r="F53" i="3"/>
  <c r="K53" i="3" s="1"/>
  <c r="F54" i="3"/>
  <c r="K54" i="3" s="1"/>
  <c r="F61" i="3"/>
  <c r="K61" i="3" s="1"/>
  <c r="F62" i="3"/>
  <c r="K62" i="3" s="1"/>
  <c r="F68" i="3"/>
  <c r="K68" i="3" s="1"/>
  <c r="F72" i="3"/>
  <c r="K72" i="3" s="1"/>
  <c r="F74" i="3"/>
  <c r="K74" i="3" s="1"/>
  <c r="F75" i="3"/>
  <c r="K75" i="3" s="1"/>
  <c r="F79" i="3"/>
  <c r="K79" i="3" s="1"/>
  <c r="F89" i="3"/>
  <c r="K89" i="3" s="1"/>
  <c r="F91" i="3"/>
  <c r="K91" i="3" s="1"/>
  <c r="F95" i="3"/>
  <c r="K95" i="3" s="1"/>
  <c r="F100" i="3"/>
  <c r="K100" i="3" s="1"/>
  <c r="F104" i="3"/>
  <c r="K104" i="3" s="1"/>
  <c r="F109" i="3"/>
  <c r="K109" i="3" s="1"/>
  <c r="F110" i="3"/>
  <c r="K110" i="3" s="1"/>
  <c r="F111" i="3"/>
  <c r="K111" i="3" s="1"/>
  <c r="F116" i="3"/>
  <c r="K116" i="3" s="1"/>
  <c r="F121" i="3"/>
  <c r="K121" i="3" s="1"/>
  <c r="F125" i="3"/>
  <c r="K125" i="3" s="1"/>
  <c r="F129" i="3"/>
  <c r="K129" i="3" s="1"/>
  <c r="F130" i="3"/>
  <c r="F131" i="3"/>
  <c r="F140" i="3"/>
  <c r="K140" i="3" s="1"/>
  <c r="F141" i="3"/>
  <c r="K141" i="3" s="1"/>
  <c r="F143" i="3"/>
  <c r="K143" i="3" s="1"/>
  <c r="F146" i="3"/>
  <c r="K146" i="3" s="1"/>
  <c r="F7" i="3"/>
  <c r="K7" i="3" s="1"/>
  <c r="M166" i="3" l="1"/>
  <c r="H167" i="3"/>
  <c r="F8" i="12"/>
  <c r="K8" i="12" s="1"/>
  <c r="L8" i="12"/>
  <c r="N8" i="12"/>
  <c r="O8" i="12"/>
  <c r="F9" i="12"/>
  <c r="K9" i="12" s="1"/>
  <c r="L9" i="12"/>
  <c r="M9" i="12"/>
  <c r="N9" i="12"/>
  <c r="O9" i="12"/>
  <c r="F10" i="12"/>
  <c r="K10" i="12" s="1"/>
  <c r="L10" i="12"/>
  <c r="M10" i="12"/>
  <c r="N10" i="12"/>
  <c r="O10" i="12"/>
  <c r="F15" i="12"/>
  <c r="K15" i="12" s="1"/>
  <c r="L15" i="12"/>
  <c r="M15" i="12"/>
  <c r="N15" i="12"/>
  <c r="O15" i="12"/>
  <c r="F16" i="12"/>
  <c r="K16" i="12" s="1"/>
  <c r="L16" i="12"/>
  <c r="N16" i="12"/>
  <c r="O16" i="12"/>
  <c r="F17" i="12"/>
  <c r="K17" i="12" s="1"/>
  <c r="L17" i="12"/>
  <c r="M17" i="12"/>
  <c r="N17" i="12"/>
  <c r="O17" i="12"/>
  <c r="F18" i="12"/>
  <c r="K18" i="12" s="1"/>
  <c r="L18" i="12"/>
  <c r="M18" i="12"/>
  <c r="N18" i="12"/>
  <c r="O18" i="12"/>
  <c r="F19" i="12"/>
  <c r="K19" i="12" s="1"/>
  <c r="L19" i="12"/>
  <c r="M19" i="12"/>
  <c r="N19" i="12"/>
  <c r="O19" i="12"/>
  <c r="F20" i="12"/>
  <c r="K20" i="12" s="1"/>
  <c r="L20" i="12"/>
  <c r="N20" i="12"/>
  <c r="O20" i="12"/>
  <c r="F21" i="12"/>
  <c r="K21" i="12" s="1"/>
  <c r="L21" i="12"/>
  <c r="M21" i="12"/>
  <c r="N21" i="12"/>
  <c r="O21" i="12"/>
  <c r="F22" i="12"/>
  <c r="K22" i="12" s="1"/>
  <c r="L22" i="12"/>
  <c r="M22" i="12"/>
  <c r="N22" i="12"/>
  <c r="O22" i="12"/>
  <c r="F23" i="12"/>
  <c r="K23" i="12" s="1"/>
  <c r="L23" i="12"/>
  <c r="N23" i="12"/>
  <c r="O23" i="12"/>
  <c r="F24" i="12"/>
  <c r="K24" i="12" s="1"/>
  <c r="L24" i="12"/>
  <c r="N24" i="12"/>
  <c r="O24" i="12"/>
  <c r="F25" i="12"/>
  <c r="K25" i="12"/>
  <c r="L25" i="12"/>
  <c r="M25" i="12"/>
  <c r="N25" i="12"/>
  <c r="O25" i="12"/>
  <c r="F26" i="12"/>
  <c r="K26" i="12" s="1"/>
  <c r="L26" i="12"/>
  <c r="M26" i="12"/>
  <c r="N26" i="12"/>
  <c r="O26" i="12"/>
  <c r="M27" i="12"/>
  <c r="L27" i="12"/>
  <c r="N27" i="12"/>
  <c r="O27" i="12"/>
  <c r="F28" i="12"/>
  <c r="K28" i="12" s="1"/>
  <c r="L28" i="12"/>
  <c r="N28" i="12"/>
  <c r="O28" i="12"/>
  <c r="F29" i="12"/>
  <c r="K29" i="12"/>
  <c r="L29" i="12"/>
  <c r="M29" i="12"/>
  <c r="N29" i="12"/>
  <c r="O29" i="12"/>
  <c r="F30" i="12"/>
  <c r="K30" i="12" s="1"/>
  <c r="L30" i="12"/>
  <c r="M30" i="12"/>
  <c r="N30" i="12"/>
  <c r="O30" i="12"/>
  <c r="F31" i="12"/>
  <c r="K31" i="12" s="1"/>
  <c r="L31" i="12"/>
  <c r="N31" i="12"/>
  <c r="O31" i="12"/>
  <c r="F32" i="12"/>
  <c r="K32" i="12" s="1"/>
  <c r="L32" i="12"/>
  <c r="N32" i="12"/>
  <c r="O32" i="12"/>
  <c r="F33" i="12"/>
  <c r="K33" i="12" s="1"/>
  <c r="L33" i="12"/>
  <c r="M33" i="12"/>
  <c r="N33" i="12"/>
  <c r="O33" i="12"/>
  <c r="F36" i="12"/>
  <c r="K36" i="12" s="1"/>
  <c r="L36" i="12"/>
  <c r="M36" i="12"/>
  <c r="N36" i="12"/>
  <c r="O36" i="12"/>
  <c r="M37" i="12"/>
  <c r="L37" i="12"/>
  <c r="N37" i="12"/>
  <c r="O37" i="12"/>
  <c r="F42" i="12"/>
  <c r="K42" i="12" s="1"/>
  <c r="L42" i="12"/>
  <c r="N42" i="12"/>
  <c r="O42" i="12"/>
  <c r="F47" i="12"/>
  <c r="K47" i="12" s="1"/>
  <c r="L47" i="12"/>
  <c r="M47" i="12"/>
  <c r="N47" i="12"/>
  <c r="O47" i="12"/>
  <c r="F52" i="12"/>
  <c r="K52" i="12" s="1"/>
  <c r="L52" i="12"/>
  <c r="M52" i="12"/>
  <c r="N52" i="12"/>
  <c r="O52" i="12"/>
  <c r="M53" i="12"/>
  <c r="L53" i="12"/>
  <c r="N53" i="12"/>
  <c r="O53" i="12"/>
  <c r="F56" i="12"/>
  <c r="K56" i="12" s="1"/>
  <c r="L56" i="12"/>
  <c r="N56" i="12"/>
  <c r="O56" i="12"/>
  <c r="F57" i="12"/>
  <c r="K57" i="12" s="1"/>
  <c r="L57" i="12"/>
  <c r="M57" i="12"/>
  <c r="N57" i="12"/>
  <c r="O57" i="12"/>
  <c r="F58" i="12"/>
  <c r="K58" i="12" s="1"/>
  <c r="L58" i="12"/>
  <c r="M58" i="12"/>
  <c r="N58" i="12"/>
  <c r="O58" i="12"/>
  <c r="F63" i="12"/>
  <c r="K63" i="12" s="1"/>
  <c r="L63" i="12"/>
  <c r="N63" i="12"/>
  <c r="O63" i="12"/>
  <c r="F67" i="12"/>
  <c r="K67" i="12" s="1"/>
  <c r="L67" i="12"/>
  <c r="N67" i="12"/>
  <c r="O67" i="12"/>
  <c r="F72" i="12"/>
  <c r="K72" i="12" s="1"/>
  <c r="L72" i="12"/>
  <c r="M72" i="12"/>
  <c r="N72" i="12"/>
  <c r="O72" i="12"/>
  <c r="F73" i="12"/>
  <c r="K73" i="12" s="1"/>
  <c r="L73" i="12"/>
  <c r="M73" i="12"/>
  <c r="N73" i="12"/>
  <c r="O73" i="12"/>
  <c r="M78" i="12"/>
  <c r="L78" i="12"/>
  <c r="N78" i="12"/>
  <c r="O78" i="12"/>
  <c r="F83" i="12"/>
  <c r="K83" i="12" s="1"/>
  <c r="L83" i="12"/>
  <c r="N83" i="12"/>
  <c r="O83" i="12"/>
  <c r="F88" i="12"/>
  <c r="K88" i="12" s="1"/>
  <c r="L88" i="12"/>
  <c r="M88" i="12"/>
  <c r="N88" i="12"/>
  <c r="O88" i="12"/>
  <c r="F92" i="12"/>
  <c r="K92" i="12" s="1"/>
  <c r="L92" i="12"/>
  <c r="M92" i="12"/>
  <c r="N92" i="12"/>
  <c r="O92" i="12"/>
  <c r="M96" i="12"/>
  <c r="L96" i="12"/>
  <c r="N96" i="12"/>
  <c r="O96" i="12"/>
  <c r="F97" i="12"/>
  <c r="K97" i="12" s="1"/>
  <c r="L97" i="12"/>
  <c r="N97" i="12"/>
  <c r="O97" i="12"/>
  <c r="F98" i="12"/>
  <c r="K98" i="12" s="1"/>
  <c r="L98" i="12"/>
  <c r="M98" i="12"/>
  <c r="N98" i="12"/>
  <c r="O98" i="12"/>
  <c r="F102" i="12"/>
  <c r="K102" i="12" s="1"/>
  <c r="L102" i="12"/>
  <c r="M102" i="12"/>
  <c r="N102" i="12"/>
  <c r="O102" i="12"/>
  <c r="F107" i="12"/>
  <c r="K107" i="12" s="1"/>
  <c r="L107" i="12"/>
  <c r="N107" i="12"/>
  <c r="O107" i="12"/>
  <c r="F110" i="12"/>
  <c r="K110" i="12" s="1"/>
  <c r="L110" i="12"/>
  <c r="N110" i="12"/>
  <c r="O110" i="12"/>
  <c r="F114" i="12"/>
  <c r="K114" i="12" s="1"/>
  <c r="L114" i="12"/>
  <c r="M114" i="12"/>
  <c r="N114" i="12"/>
  <c r="O114" i="12"/>
  <c r="F118" i="12"/>
  <c r="K118" i="12" s="1"/>
  <c r="L118" i="12"/>
  <c r="M118" i="12"/>
  <c r="N118" i="12"/>
  <c r="O118" i="12"/>
  <c r="F123" i="12"/>
  <c r="K123" i="12" s="1"/>
  <c r="L123" i="12"/>
  <c r="N123" i="12"/>
  <c r="O123" i="12"/>
  <c r="G124" i="12"/>
  <c r="L124" i="12" s="1"/>
  <c r="I124" i="12"/>
  <c r="N124" i="12" s="1"/>
  <c r="J124" i="12"/>
  <c r="O124" i="12"/>
  <c r="F167" i="3" l="1"/>
  <c r="K167" i="3" s="1"/>
  <c r="M167" i="3"/>
  <c r="H124" i="12"/>
  <c r="M124" i="12" s="1"/>
  <c r="M123" i="12"/>
  <c r="M107" i="12"/>
  <c r="F96" i="12"/>
  <c r="K96" i="12" s="1"/>
  <c r="F78" i="12"/>
  <c r="K78" i="12" s="1"/>
  <c r="M63" i="12"/>
  <c r="F37" i="12"/>
  <c r="K37" i="12" s="1"/>
  <c r="M31" i="12"/>
  <c r="F27" i="12"/>
  <c r="K27" i="12" s="1"/>
  <c r="M23" i="12"/>
  <c r="F53" i="12"/>
  <c r="K53" i="12" s="1"/>
  <c r="M110" i="12"/>
  <c r="M97" i="12"/>
  <c r="M83" i="12"/>
  <c r="M67" i="12"/>
  <c r="M56" i="12"/>
  <c r="M42" i="12"/>
  <c r="M32" i="12"/>
  <c r="M28" i="12"/>
  <c r="M24" i="12"/>
  <c r="M20" i="12"/>
  <c r="M16" i="12"/>
  <c r="M8" i="12"/>
  <c r="F7" i="11"/>
  <c r="K7" i="11" s="1"/>
  <c r="L7" i="11"/>
  <c r="M7" i="11"/>
  <c r="N7" i="11"/>
  <c r="O7" i="11"/>
  <c r="F8" i="11"/>
  <c r="K8" i="11" s="1"/>
  <c r="L8" i="11"/>
  <c r="N8" i="11"/>
  <c r="O8" i="11"/>
  <c r="F9" i="11"/>
  <c r="K9" i="11" s="1"/>
  <c r="L9" i="11"/>
  <c r="M9" i="11"/>
  <c r="N9" i="11"/>
  <c r="O9" i="11"/>
  <c r="F13" i="11"/>
  <c r="K13" i="11" s="1"/>
  <c r="L13" i="11"/>
  <c r="N13" i="11"/>
  <c r="O13" i="11"/>
  <c r="F18" i="11"/>
  <c r="K18" i="11" s="1"/>
  <c r="L18" i="11"/>
  <c r="M18" i="11"/>
  <c r="N18" i="11"/>
  <c r="O18" i="11"/>
  <c r="F19" i="11"/>
  <c r="K19" i="11" s="1"/>
  <c r="L19" i="11"/>
  <c r="N19" i="11"/>
  <c r="O19" i="11"/>
  <c r="F20" i="11"/>
  <c r="K20" i="11" s="1"/>
  <c r="L20" i="11"/>
  <c r="N20" i="11"/>
  <c r="O20" i="11"/>
  <c r="F21" i="11"/>
  <c r="K21" i="11" s="1"/>
  <c r="L21" i="11"/>
  <c r="N21" i="11"/>
  <c r="O21" i="11"/>
  <c r="F22" i="11"/>
  <c r="K22" i="11" s="1"/>
  <c r="L22" i="11"/>
  <c r="M22" i="11"/>
  <c r="N22" i="11"/>
  <c r="O22" i="11"/>
  <c r="F23" i="11"/>
  <c r="K23" i="11" s="1"/>
  <c r="L23" i="11"/>
  <c r="N23" i="11"/>
  <c r="O23" i="11"/>
  <c r="F24" i="11"/>
  <c r="K24" i="11"/>
  <c r="L24" i="11"/>
  <c r="M24" i="11"/>
  <c r="N24" i="11"/>
  <c r="O24" i="11"/>
  <c r="F25" i="11"/>
  <c r="K25" i="11" s="1"/>
  <c r="L25" i="11"/>
  <c r="N25" i="11"/>
  <c r="O25" i="11"/>
  <c r="M26" i="11"/>
  <c r="L26" i="11"/>
  <c r="N26" i="11"/>
  <c r="O26" i="11"/>
  <c r="F27" i="11"/>
  <c r="K27" i="11" s="1"/>
  <c r="L27" i="11"/>
  <c r="N27" i="11"/>
  <c r="O27" i="11"/>
  <c r="F28" i="11"/>
  <c r="K28" i="11"/>
  <c r="L28" i="11"/>
  <c r="M28" i="11"/>
  <c r="N28" i="11"/>
  <c r="O28" i="11"/>
  <c r="F29" i="11"/>
  <c r="K29" i="11" s="1"/>
  <c r="L29" i="11"/>
  <c r="N29" i="11"/>
  <c r="O29" i="11"/>
  <c r="F30" i="11"/>
  <c r="K30" i="11" s="1"/>
  <c r="L30" i="11"/>
  <c r="M30" i="11"/>
  <c r="N30" i="11"/>
  <c r="O30" i="11"/>
  <c r="F33" i="11"/>
  <c r="K33" i="11" s="1"/>
  <c r="L33" i="11"/>
  <c r="N33" i="11"/>
  <c r="O33" i="11"/>
  <c r="F34" i="11"/>
  <c r="K34" i="11"/>
  <c r="L34" i="11"/>
  <c r="M34" i="11"/>
  <c r="N34" i="11"/>
  <c r="O34" i="11"/>
  <c r="F35" i="11"/>
  <c r="K35" i="11" s="1"/>
  <c r="L35" i="11"/>
  <c r="N35" i="11"/>
  <c r="O35" i="11"/>
  <c r="F40" i="11"/>
  <c r="K40" i="11" s="1"/>
  <c r="M40" i="11"/>
  <c r="L40" i="11"/>
  <c r="N40" i="11"/>
  <c r="O40" i="11"/>
  <c r="F45" i="11"/>
  <c r="K45" i="11" s="1"/>
  <c r="L45" i="11"/>
  <c r="N45" i="11"/>
  <c r="O45" i="11"/>
  <c r="F46" i="11"/>
  <c r="K46" i="11" s="1"/>
  <c r="L46" i="11"/>
  <c r="M46" i="11"/>
  <c r="N46" i="11"/>
  <c r="O46" i="11"/>
  <c r="F50" i="11"/>
  <c r="K50" i="11" s="1"/>
  <c r="L50" i="11"/>
  <c r="N50" i="11"/>
  <c r="O50" i="11"/>
  <c r="F55" i="11"/>
  <c r="K55" i="11" s="1"/>
  <c r="L55" i="11"/>
  <c r="M55" i="11"/>
  <c r="N55" i="11"/>
  <c r="O55" i="11"/>
  <c r="F58" i="11"/>
  <c r="K58" i="11" s="1"/>
  <c r="L58" i="11"/>
  <c r="N58" i="11"/>
  <c r="O58" i="11"/>
  <c r="F63" i="11"/>
  <c r="K63" i="11" s="1"/>
  <c r="L63" i="11"/>
  <c r="M63" i="11"/>
  <c r="N63" i="11"/>
  <c r="O63" i="11"/>
  <c r="F66" i="11"/>
  <c r="K66" i="11" s="1"/>
  <c r="L66" i="11"/>
  <c r="N66" i="11"/>
  <c r="O66" i="11"/>
  <c r="F67" i="11"/>
  <c r="K67" i="11" s="1"/>
  <c r="L67" i="11"/>
  <c r="M67" i="11"/>
  <c r="N67" i="11"/>
  <c r="O67" i="11"/>
  <c r="F68" i="11"/>
  <c r="K68" i="11" s="1"/>
  <c r="L68" i="11"/>
  <c r="N68" i="11"/>
  <c r="O68" i="11"/>
  <c r="F73" i="11"/>
  <c r="K73" i="11" s="1"/>
  <c r="L73" i="11"/>
  <c r="M73" i="11"/>
  <c r="N73" i="11"/>
  <c r="O73" i="11"/>
  <c r="F77" i="11"/>
  <c r="K77" i="11" s="1"/>
  <c r="L77" i="11"/>
  <c r="N77" i="11"/>
  <c r="O77" i="11"/>
  <c r="F81" i="11"/>
  <c r="K81" i="11" s="1"/>
  <c r="L81" i="11"/>
  <c r="M81" i="11"/>
  <c r="N81" i="11"/>
  <c r="O81" i="11"/>
  <c r="F86" i="11"/>
  <c r="K86" i="11" s="1"/>
  <c r="L86" i="11"/>
  <c r="N86" i="11"/>
  <c r="O86" i="11"/>
  <c r="F87" i="11"/>
  <c r="K87" i="11" s="1"/>
  <c r="L87" i="11"/>
  <c r="M87" i="11"/>
  <c r="N87" i="11"/>
  <c r="O87" i="11"/>
  <c r="F88" i="11"/>
  <c r="K88" i="11" s="1"/>
  <c r="L88" i="11"/>
  <c r="N88" i="11"/>
  <c r="O88" i="11"/>
  <c r="F89" i="11"/>
  <c r="K89" i="11" s="1"/>
  <c r="L89" i="11"/>
  <c r="M89" i="11"/>
  <c r="N89" i="11"/>
  <c r="O89" i="11"/>
  <c r="F90" i="11"/>
  <c r="K90" i="11" s="1"/>
  <c r="L90" i="11"/>
  <c r="N90" i="11"/>
  <c r="O90" i="11"/>
  <c r="F95" i="11"/>
  <c r="K95" i="11" s="1"/>
  <c r="L95" i="11"/>
  <c r="M95" i="11"/>
  <c r="N95" i="11"/>
  <c r="O95" i="11"/>
  <c r="F100" i="11"/>
  <c r="K100" i="11" s="1"/>
  <c r="L100" i="11"/>
  <c r="N100" i="11"/>
  <c r="O100" i="11"/>
  <c r="F105" i="11"/>
  <c r="K105" i="11" s="1"/>
  <c r="L105" i="11"/>
  <c r="M105" i="11"/>
  <c r="N105" i="11"/>
  <c r="O105" i="11"/>
  <c r="F108" i="11"/>
  <c r="K108" i="11" s="1"/>
  <c r="L108" i="11"/>
  <c r="N108" i="11"/>
  <c r="O108" i="11"/>
  <c r="F113" i="11"/>
  <c r="K113" i="11" s="1"/>
  <c r="L113" i="11"/>
  <c r="M113" i="11"/>
  <c r="N113" i="11"/>
  <c r="O113" i="11"/>
  <c r="F116" i="11"/>
  <c r="K116" i="11" s="1"/>
  <c r="L116" i="11"/>
  <c r="N116" i="11"/>
  <c r="O116" i="11"/>
  <c r="F120" i="11"/>
  <c r="K120" i="11" s="1"/>
  <c r="L120" i="11"/>
  <c r="M120" i="11"/>
  <c r="N120" i="11"/>
  <c r="O120" i="11"/>
  <c r="F124" i="11"/>
  <c r="K124" i="11" s="1"/>
  <c r="L124" i="11"/>
  <c r="N124" i="11"/>
  <c r="O124" i="11"/>
  <c r="F125" i="11"/>
  <c r="K125" i="11"/>
  <c r="L125" i="11"/>
  <c r="M125" i="11"/>
  <c r="N125" i="11"/>
  <c r="O125" i="11"/>
  <c r="F126" i="11"/>
  <c r="K126" i="11" s="1"/>
  <c r="L126" i="11"/>
  <c r="N126" i="11"/>
  <c r="O126" i="11"/>
  <c r="F131" i="11"/>
  <c r="K131" i="11" s="1"/>
  <c r="L131" i="11"/>
  <c r="M131" i="11"/>
  <c r="N131" i="11"/>
  <c r="O131" i="11"/>
  <c r="F135" i="11"/>
  <c r="K135" i="11" s="1"/>
  <c r="L135" i="11"/>
  <c r="N135" i="11"/>
  <c r="O135" i="11"/>
  <c r="F139" i="11"/>
  <c r="K139" i="11" s="1"/>
  <c r="L139" i="11"/>
  <c r="M139" i="11"/>
  <c r="N139" i="11"/>
  <c r="O139" i="11"/>
  <c r="F140" i="11"/>
  <c r="K140" i="11" s="1"/>
  <c r="L140" i="11"/>
  <c r="N140" i="11"/>
  <c r="O140" i="11"/>
  <c r="F141" i="11"/>
  <c r="K141" i="11" s="1"/>
  <c r="L141" i="11"/>
  <c r="M141" i="11"/>
  <c r="N141" i="11"/>
  <c r="O141" i="11"/>
  <c r="F146" i="11"/>
  <c r="K146" i="11" s="1"/>
  <c r="L146" i="11"/>
  <c r="N146" i="11"/>
  <c r="O146" i="11"/>
  <c r="G147" i="11"/>
  <c r="L147" i="11" s="1"/>
  <c r="I147" i="11"/>
  <c r="J147" i="11"/>
  <c r="O147" i="11" s="1"/>
  <c r="N147" i="11"/>
  <c r="F26" i="11" l="1"/>
  <c r="K26" i="11" s="1"/>
  <c r="H147" i="11"/>
  <c r="M147" i="11" s="1"/>
  <c r="M20" i="11"/>
  <c r="F124" i="12"/>
  <c r="K124" i="12" s="1"/>
  <c r="M146" i="11"/>
  <c r="M135" i="11"/>
  <c r="M124" i="11"/>
  <c r="M108" i="11"/>
  <c r="M90" i="11"/>
  <c r="M86" i="11"/>
  <c r="M68" i="11"/>
  <c r="M58" i="11"/>
  <c r="M45" i="11"/>
  <c r="M33" i="11"/>
  <c r="M27" i="11"/>
  <c r="M23" i="11"/>
  <c r="M19" i="11"/>
  <c r="M8" i="11"/>
  <c r="M140" i="11"/>
  <c r="M126" i="11"/>
  <c r="M116" i="11"/>
  <c r="M100" i="11"/>
  <c r="M88" i="11"/>
  <c r="M77" i="11"/>
  <c r="M66" i="11"/>
  <c r="M50" i="11"/>
  <c r="M35" i="11"/>
  <c r="M29" i="11"/>
  <c r="M25" i="11"/>
  <c r="M21" i="11"/>
  <c r="M13" i="11"/>
  <c r="F7" i="10"/>
  <c r="K7" i="10" s="1"/>
  <c r="L7" i="10"/>
  <c r="N7" i="10"/>
  <c r="O7" i="10"/>
  <c r="F8" i="10"/>
  <c r="K8" i="10" s="1"/>
  <c r="L8" i="10"/>
  <c r="N8" i="10"/>
  <c r="O8" i="10"/>
  <c r="F9" i="10"/>
  <c r="K9" i="10" s="1"/>
  <c r="L9" i="10"/>
  <c r="N9" i="10"/>
  <c r="O9" i="10"/>
  <c r="M12" i="10"/>
  <c r="L12" i="10"/>
  <c r="N12" i="10"/>
  <c r="O12" i="10"/>
  <c r="M13" i="10"/>
  <c r="L13" i="10"/>
  <c r="N13" i="10"/>
  <c r="O13" i="10"/>
  <c r="F16" i="10"/>
  <c r="K16" i="10" s="1"/>
  <c r="L16" i="10"/>
  <c r="N16" i="10"/>
  <c r="O16" i="10"/>
  <c r="F17" i="10"/>
  <c r="K17" i="10" s="1"/>
  <c r="L17" i="10"/>
  <c r="N17" i="10"/>
  <c r="O17" i="10"/>
  <c r="F21" i="10"/>
  <c r="K21" i="10" s="1"/>
  <c r="L21" i="10"/>
  <c r="M21" i="10"/>
  <c r="N21" i="10"/>
  <c r="O21" i="10"/>
  <c r="F26" i="10"/>
  <c r="K26" i="10" s="1"/>
  <c r="L26" i="10"/>
  <c r="M26" i="10"/>
  <c r="N26" i="10"/>
  <c r="O26" i="10"/>
  <c r="F30" i="10"/>
  <c r="K30" i="10" s="1"/>
  <c r="L30" i="10"/>
  <c r="N30" i="10"/>
  <c r="O30" i="10"/>
  <c r="F31" i="10"/>
  <c r="K31" i="10" s="1"/>
  <c r="L31" i="10"/>
  <c r="N31" i="10"/>
  <c r="O31" i="10"/>
  <c r="F35" i="10"/>
  <c r="K35" i="10" s="1"/>
  <c r="L35" i="10"/>
  <c r="M35" i="10"/>
  <c r="N35" i="10"/>
  <c r="O35" i="10"/>
  <c r="F38" i="10"/>
  <c r="K38" i="10" s="1"/>
  <c r="L38" i="10"/>
  <c r="M38" i="10"/>
  <c r="N38" i="10"/>
  <c r="O38" i="10"/>
  <c r="F39" i="10"/>
  <c r="K39" i="10" s="1"/>
  <c r="L39" i="10"/>
  <c r="N39" i="10"/>
  <c r="O39" i="10"/>
  <c r="F40" i="10"/>
  <c r="K40" i="10" s="1"/>
  <c r="L40" i="10"/>
  <c r="N40" i="10"/>
  <c r="O40" i="10"/>
  <c r="F41" i="10"/>
  <c r="K41" i="10" s="1"/>
  <c r="L41" i="10"/>
  <c r="M41" i="10"/>
  <c r="N41" i="10"/>
  <c r="O41" i="10"/>
  <c r="F42" i="10"/>
  <c r="K42" i="10" s="1"/>
  <c r="L42" i="10"/>
  <c r="M42" i="10"/>
  <c r="N42" i="10"/>
  <c r="O42" i="10"/>
  <c r="F43" i="10"/>
  <c r="K43" i="10" s="1"/>
  <c r="L43" i="10"/>
  <c r="N43" i="10"/>
  <c r="O43" i="10"/>
  <c r="F44" i="10"/>
  <c r="K44" i="10" s="1"/>
  <c r="L44" i="10"/>
  <c r="N44" i="10"/>
  <c r="O44" i="10"/>
  <c r="M45" i="10"/>
  <c r="L45" i="10"/>
  <c r="N45" i="10"/>
  <c r="O45" i="10"/>
  <c r="F46" i="10"/>
  <c r="K46" i="10" s="1"/>
  <c r="L46" i="10"/>
  <c r="M46" i="10"/>
  <c r="N46" i="10"/>
  <c r="O46" i="10"/>
  <c r="F47" i="10"/>
  <c r="K47" i="10" s="1"/>
  <c r="L47" i="10"/>
  <c r="N47" i="10"/>
  <c r="O47" i="10"/>
  <c r="F48" i="10"/>
  <c r="K48" i="10" s="1"/>
  <c r="L48" i="10"/>
  <c r="N48" i="10"/>
  <c r="O48" i="10"/>
  <c r="F49" i="10"/>
  <c r="K49" i="10" s="1"/>
  <c r="L49" i="10"/>
  <c r="M49" i="10"/>
  <c r="N49" i="10"/>
  <c r="O49" i="10"/>
  <c r="F50" i="10"/>
  <c r="K50" i="10" s="1"/>
  <c r="L50" i="10"/>
  <c r="M50" i="10"/>
  <c r="N50" i="10"/>
  <c r="O50" i="10"/>
  <c r="F51" i="10"/>
  <c r="K51" i="10" s="1"/>
  <c r="L51" i="10"/>
  <c r="N51" i="10"/>
  <c r="O51" i="10"/>
  <c r="F52" i="10"/>
  <c r="K52" i="10" s="1"/>
  <c r="L52" i="10"/>
  <c r="N52" i="10"/>
  <c r="O52" i="10"/>
  <c r="F53" i="10"/>
  <c r="K53" i="10" s="1"/>
  <c r="L53" i="10"/>
  <c r="M53" i="10"/>
  <c r="N53" i="10"/>
  <c r="O53" i="10"/>
  <c r="F54" i="10"/>
  <c r="K54" i="10" s="1"/>
  <c r="L54" i="10"/>
  <c r="M54" i="10"/>
  <c r="N54" i="10"/>
  <c r="O54" i="10"/>
  <c r="F55" i="10"/>
  <c r="K55" i="10" s="1"/>
  <c r="L55" i="10"/>
  <c r="N55" i="10"/>
  <c r="O55" i="10"/>
  <c r="F56" i="10"/>
  <c r="K56" i="10" s="1"/>
  <c r="L56" i="10"/>
  <c r="N56" i="10"/>
  <c r="O56" i="10"/>
  <c r="F57" i="10"/>
  <c r="K57" i="10" s="1"/>
  <c r="L57" i="10"/>
  <c r="M57" i="10"/>
  <c r="N57" i="10"/>
  <c r="O57" i="10"/>
  <c r="F58" i="10"/>
  <c r="K58" i="10" s="1"/>
  <c r="L58" i="10"/>
  <c r="M58" i="10"/>
  <c r="N58" i="10"/>
  <c r="O58" i="10"/>
  <c r="F59" i="10"/>
  <c r="K59" i="10" s="1"/>
  <c r="L59" i="10"/>
  <c r="N59" i="10"/>
  <c r="O59" i="10"/>
  <c r="F60" i="10"/>
  <c r="K60" i="10" s="1"/>
  <c r="L60" i="10"/>
  <c r="N60" i="10"/>
  <c r="O60" i="10"/>
  <c r="F63" i="10"/>
  <c r="K63" i="10" s="1"/>
  <c r="L63" i="10"/>
  <c r="M63" i="10"/>
  <c r="N63" i="10"/>
  <c r="O63" i="10"/>
  <c r="F66" i="10"/>
  <c r="K66" i="10" s="1"/>
  <c r="L66" i="10"/>
  <c r="N66" i="10"/>
  <c r="O66" i="10"/>
  <c r="F69" i="10"/>
  <c r="K69" i="10" s="1"/>
  <c r="L69" i="10"/>
  <c r="N69" i="10"/>
  <c r="O69" i="10"/>
  <c r="F74" i="10"/>
  <c r="K74" i="10" s="1"/>
  <c r="L74" i="10"/>
  <c r="M74" i="10"/>
  <c r="N74" i="10"/>
  <c r="O74" i="10"/>
  <c r="F75" i="10"/>
  <c r="K75" i="10" s="1"/>
  <c r="L75" i="10"/>
  <c r="M75" i="10"/>
  <c r="N75" i="10"/>
  <c r="O75" i="10"/>
  <c r="F80" i="10"/>
  <c r="K80" i="10" s="1"/>
  <c r="L80" i="10"/>
  <c r="N80" i="10"/>
  <c r="O80" i="10"/>
  <c r="F84" i="10"/>
  <c r="K84" i="10" s="1"/>
  <c r="L84" i="10"/>
  <c r="N84" i="10"/>
  <c r="O84" i="10"/>
  <c r="F85" i="10"/>
  <c r="K85" i="10" s="1"/>
  <c r="L85" i="10"/>
  <c r="M85" i="10"/>
  <c r="N85" i="10"/>
  <c r="O85" i="10"/>
  <c r="F90" i="10"/>
  <c r="K90" i="10" s="1"/>
  <c r="L90" i="10"/>
  <c r="M90" i="10"/>
  <c r="N90" i="10"/>
  <c r="O90" i="10"/>
  <c r="F93" i="10"/>
  <c r="K93" i="10" s="1"/>
  <c r="L93" i="10"/>
  <c r="N93" i="10"/>
  <c r="O93" i="10"/>
  <c r="F97" i="10"/>
  <c r="K97" i="10" s="1"/>
  <c r="L97" i="10"/>
  <c r="N97" i="10"/>
  <c r="O97" i="10"/>
  <c r="F101" i="10"/>
  <c r="K101" i="10" s="1"/>
  <c r="L101" i="10"/>
  <c r="M101" i="10"/>
  <c r="N101" i="10"/>
  <c r="O101" i="10"/>
  <c r="F106" i="10"/>
  <c r="K106" i="10" s="1"/>
  <c r="L106" i="10"/>
  <c r="M106" i="10"/>
  <c r="N106" i="10"/>
  <c r="O106" i="10"/>
  <c r="F110" i="10"/>
  <c r="K110" i="10" s="1"/>
  <c r="L110" i="10"/>
  <c r="N110" i="10"/>
  <c r="O110" i="10"/>
  <c r="F115" i="10"/>
  <c r="K115" i="10" s="1"/>
  <c r="L115" i="10"/>
  <c r="N115" i="10"/>
  <c r="O115" i="10"/>
  <c r="F119" i="10"/>
  <c r="K119" i="10" s="1"/>
  <c r="L119" i="10"/>
  <c r="M119" i="10"/>
  <c r="N119" i="10"/>
  <c r="O119" i="10"/>
  <c r="F123" i="10"/>
  <c r="K123" i="10" s="1"/>
  <c r="L123" i="10"/>
  <c r="M123" i="10"/>
  <c r="N123" i="10"/>
  <c r="O123" i="10"/>
  <c r="F127" i="10"/>
  <c r="K127" i="10" s="1"/>
  <c r="L127" i="10"/>
  <c r="N127" i="10"/>
  <c r="O127" i="10"/>
  <c r="F128" i="10"/>
  <c r="K128" i="10" s="1"/>
  <c r="L128" i="10"/>
  <c r="N128" i="10"/>
  <c r="O128" i="10"/>
  <c r="F129" i="10"/>
  <c r="K129" i="10" s="1"/>
  <c r="L129" i="10"/>
  <c r="M129" i="10"/>
  <c r="N129" i="10"/>
  <c r="O129" i="10"/>
  <c r="F130" i="10"/>
  <c r="K130" i="10" s="1"/>
  <c r="L130" i="10"/>
  <c r="M130" i="10"/>
  <c r="N130" i="10"/>
  <c r="O130" i="10"/>
  <c r="F131" i="10"/>
  <c r="K131" i="10" s="1"/>
  <c r="L131" i="10"/>
  <c r="N131" i="10"/>
  <c r="O131" i="10"/>
  <c r="F132" i="10"/>
  <c r="K132" i="10" s="1"/>
  <c r="L132" i="10"/>
  <c r="N132" i="10"/>
  <c r="O132" i="10"/>
  <c r="F137" i="10"/>
  <c r="K137" i="10" s="1"/>
  <c r="L137" i="10"/>
  <c r="M137" i="10"/>
  <c r="N137" i="10"/>
  <c r="O137" i="10"/>
  <c r="F141" i="10"/>
  <c r="K141" i="10" s="1"/>
  <c r="L141" i="10"/>
  <c r="M141" i="10"/>
  <c r="N141" i="10"/>
  <c r="O141" i="10"/>
  <c r="F142" i="10"/>
  <c r="K142" i="10" s="1"/>
  <c r="L142" i="10"/>
  <c r="N142" i="10"/>
  <c r="O142" i="10"/>
  <c r="F146" i="10"/>
  <c r="K146" i="10" s="1"/>
  <c r="L146" i="10"/>
  <c r="N146" i="10"/>
  <c r="O146" i="10"/>
  <c r="F149" i="10"/>
  <c r="K149" i="10" s="1"/>
  <c r="L149" i="10"/>
  <c r="M149" i="10"/>
  <c r="N149" i="10"/>
  <c r="O149" i="10"/>
  <c r="M153" i="10"/>
  <c r="L153" i="10"/>
  <c r="N153" i="10"/>
  <c r="O153" i="10"/>
  <c r="F157" i="10"/>
  <c r="K157" i="10" s="1"/>
  <c r="L157" i="10"/>
  <c r="N157" i="10"/>
  <c r="O157" i="10"/>
  <c r="F158" i="10"/>
  <c r="K158" i="10" s="1"/>
  <c r="L158" i="10"/>
  <c r="N158" i="10"/>
  <c r="O158" i="10"/>
  <c r="F159" i="10"/>
  <c r="K159" i="10" s="1"/>
  <c r="L159" i="10"/>
  <c r="N159" i="10"/>
  <c r="O159" i="10"/>
  <c r="F160" i="10"/>
  <c r="K160" i="10" s="1"/>
  <c r="L160" i="10"/>
  <c r="M160" i="10"/>
  <c r="N160" i="10"/>
  <c r="O160" i="10"/>
  <c r="F161" i="10"/>
  <c r="K161" i="10" s="1"/>
  <c r="L161" i="10"/>
  <c r="N161" i="10"/>
  <c r="O161" i="10"/>
  <c r="F165" i="10"/>
  <c r="K165" i="10" s="1"/>
  <c r="L165" i="10"/>
  <c r="N165" i="10"/>
  <c r="O165" i="10"/>
  <c r="F168" i="10"/>
  <c r="K168" i="10" s="1"/>
  <c r="L168" i="10"/>
  <c r="M168" i="10"/>
  <c r="N168" i="10"/>
  <c r="O168" i="10"/>
  <c r="F173" i="10"/>
  <c r="K173" i="10" s="1"/>
  <c r="L173" i="10"/>
  <c r="M173" i="10"/>
  <c r="N173" i="10"/>
  <c r="O173" i="10"/>
  <c r="F174" i="10"/>
  <c r="K174" i="10" s="1"/>
  <c r="L174" i="10"/>
  <c r="N174" i="10"/>
  <c r="O174" i="10"/>
  <c r="F175" i="10"/>
  <c r="K175" i="10" s="1"/>
  <c r="L175" i="10"/>
  <c r="N175" i="10"/>
  <c r="O175" i="10"/>
  <c r="F176" i="10"/>
  <c r="K176" i="10" s="1"/>
  <c r="L176" i="10"/>
  <c r="M176" i="10"/>
  <c r="N176" i="10"/>
  <c r="O176" i="10"/>
  <c r="F179" i="10"/>
  <c r="K179" i="10" s="1"/>
  <c r="L179" i="10"/>
  <c r="M179" i="10"/>
  <c r="N179" i="10"/>
  <c r="O179" i="10"/>
  <c r="F182" i="10"/>
  <c r="K182" i="10" s="1"/>
  <c r="L182" i="10"/>
  <c r="N182" i="10"/>
  <c r="O182" i="10"/>
  <c r="F186" i="10"/>
  <c r="K186" i="10" s="1"/>
  <c r="L186" i="10"/>
  <c r="N186" i="10"/>
  <c r="O186" i="10"/>
  <c r="F187" i="10"/>
  <c r="K187" i="10" s="1"/>
  <c r="L187" i="10"/>
  <c r="M187" i="10"/>
  <c r="N187" i="10"/>
  <c r="O187" i="10"/>
  <c r="F191" i="10"/>
  <c r="K191" i="10" s="1"/>
  <c r="L191" i="10"/>
  <c r="M191" i="10"/>
  <c r="N191" i="10"/>
  <c r="O191" i="10"/>
  <c r="F192" i="10"/>
  <c r="K192" i="10" s="1"/>
  <c r="L192" i="10"/>
  <c r="N192" i="10"/>
  <c r="O192" i="10"/>
  <c r="F197" i="10"/>
  <c r="K197" i="10" s="1"/>
  <c r="L197" i="10"/>
  <c r="N197" i="10"/>
  <c r="O197" i="10"/>
  <c r="F198" i="10"/>
  <c r="K198" i="10" s="1"/>
  <c r="L198" i="10"/>
  <c r="M198" i="10"/>
  <c r="N198" i="10"/>
  <c r="O198" i="10"/>
  <c r="F201" i="10"/>
  <c r="K201" i="10" s="1"/>
  <c r="L201" i="10"/>
  <c r="M201" i="10"/>
  <c r="N201" i="10"/>
  <c r="O201" i="10"/>
  <c r="F205" i="10"/>
  <c r="K205" i="10" s="1"/>
  <c r="L205" i="10"/>
  <c r="N205" i="10"/>
  <c r="O205" i="10"/>
  <c r="F208" i="10"/>
  <c r="K208" i="10" s="1"/>
  <c r="L208" i="10"/>
  <c r="M208" i="10"/>
  <c r="N208" i="10"/>
  <c r="O208" i="10"/>
  <c r="G209" i="10"/>
  <c r="L209" i="10" s="1"/>
  <c r="I209" i="10"/>
  <c r="N209" i="10" s="1"/>
  <c r="J209" i="10"/>
  <c r="O209" i="10" s="1"/>
  <c r="M159" i="10" l="1"/>
  <c r="F153" i="10"/>
  <c r="K153" i="10" s="1"/>
  <c r="F45" i="10"/>
  <c r="K45" i="10" s="1"/>
  <c r="F13" i="10"/>
  <c r="K13" i="10" s="1"/>
  <c r="F12" i="10"/>
  <c r="K12" i="10" s="1"/>
  <c r="F147" i="11"/>
  <c r="K147" i="11" s="1"/>
  <c r="H209" i="10"/>
  <c r="M205" i="10"/>
  <c r="M192" i="10"/>
  <c r="M182" i="10"/>
  <c r="M174" i="10"/>
  <c r="M161" i="10"/>
  <c r="M157" i="10"/>
  <c r="M142" i="10"/>
  <c r="M131" i="10"/>
  <c r="M127" i="10"/>
  <c r="M110" i="10"/>
  <c r="M93" i="10"/>
  <c r="M80" i="10"/>
  <c r="M66" i="10"/>
  <c r="M59" i="10"/>
  <c r="M55" i="10"/>
  <c r="M51" i="10"/>
  <c r="M47" i="10"/>
  <c r="M43" i="10"/>
  <c r="M39" i="10"/>
  <c r="M30" i="10"/>
  <c r="M16" i="10"/>
  <c r="M8" i="10"/>
  <c r="M197" i="10"/>
  <c r="M186" i="10"/>
  <c r="M175" i="10"/>
  <c r="M165" i="10"/>
  <c r="M158" i="10"/>
  <c r="M146" i="10"/>
  <c r="M132" i="10"/>
  <c r="M128" i="10"/>
  <c r="M115" i="10"/>
  <c r="M97" i="10"/>
  <c r="M84" i="10"/>
  <c r="M69" i="10"/>
  <c r="M60" i="10"/>
  <c r="M56" i="10"/>
  <c r="M52" i="10"/>
  <c r="M48" i="10"/>
  <c r="M44" i="10"/>
  <c r="M40" i="10"/>
  <c r="M31" i="10"/>
  <c r="M17" i="10"/>
  <c r="M9" i="10"/>
  <c r="M7" i="10"/>
  <c r="P163" i="2"/>
  <c r="Q163" i="2"/>
  <c r="M162" i="2"/>
  <c r="N162" i="2"/>
  <c r="O162" i="2"/>
  <c r="P162" i="2"/>
  <c r="Q162" i="2"/>
  <c r="M159" i="2"/>
  <c r="N159" i="2"/>
  <c r="O159" i="2"/>
  <c r="P159" i="2"/>
  <c r="Q159" i="2"/>
  <c r="M158" i="2"/>
  <c r="N158" i="2"/>
  <c r="O158" i="2"/>
  <c r="P158" i="2"/>
  <c r="Q158" i="2"/>
  <c r="M155" i="2"/>
  <c r="N155" i="2"/>
  <c r="O155" i="2"/>
  <c r="P155" i="2"/>
  <c r="Q155" i="2"/>
  <c r="M150" i="2"/>
  <c r="N150" i="2"/>
  <c r="O150" i="2"/>
  <c r="P150" i="2"/>
  <c r="Q150" i="2"/>
  <c r="M146" i="2"/>
  <c r="N146" i="2"/>
  <c r="O146" i="2"/>
  <c r="P146" i="2"/>
  <c r="Q146" i="2"/>
  <c r="M143" i="2"/>
  <c r="N143" i="2"/>
  <c r="O143" i="2"/>
  <c r="P143" i="2"/>
  <c r="Q143" i="2"/>
  <c r="M140" i="2"/>
  <c r="P140" i="2"/>
  <c r="Q140" i="2"/>
  <c r="M137" i="2"/>
  <c r="N137" i="2"/>
  <c r="O137" i="2"/>
  <c r="P137" i="2"/>
  <c r="Q137" i="2"/>
  <c r="M134" i="2"/>
  <c r="P134" i="2"/>
  <c r="Q134" i="2"/>
  <c r="M131" i="2"/>
  <c r="N131" i="2"/>
  <c r="O131" i="2"/>
  <c r="P131" i="2"/>
  <c r="Q131" i="2"/>
  <c r="M124" i="2"/>
  <c r="N124" i="2"/>
  <c r="O124" i="2"/>
  <c r="P124" i="2"/>
  <c r="Q124" i="2"/>
  <c r="L125" i="2"/>
  <c r="M125" i="2"/>
  <c r="N125" i="2"/>
  <c r="O125" i="2"/>
  <c r="P125" i="2"/>
  <c r="Q125" i="2"/>
  <c r="L126" i="2"/>
  <c r="M126" i="2"/>
  <c r="N126" i="2"/>
  <c r="O126" i="2"/>
  <c r="P126" i="2"/>
  <c r="Q126" i="2"/>
  <c r="M123" i="2"/>
  <c r="N123" i="2"/>
  <c r="O123" i="2"/>
  <c r="P123" i="2"/>
  <c r="Q123" i="2"/>
  <c r="M120" i="2"/>
  <c r="N120" i="2"/>
  <c r="O120" i="2"/>
  <c r="P120" i="2"/>
  <c r="Q120" i="2"/>
  <c r="M116" i="2"/>
  <c r="N116" i="2"/>
  <c r="O116" i="2"/>
  <c r="P116" i="2"/>
  <c r="Q116" i="2"/>
  <c r="M115" i="2"/>
  <c r="N115" i="2"/>
  <c r="O115" i="2"/>
  <c r="P115" i="2"/>
  <c r="Q115" i="2"/>
  <c r="M111" i="2"/>
  <c r="N111" i="2"/>
  <c r="O111" i="2"/>
  <c r="P111" i="2"/>
  <c r="Q111" i="2"/>
  <c r="M107" i="2"/>
  <c r="N107" i="2"/>
  <c r="O107" i="2"/>
  <c r="P107" i="2"/>
  <c r="Q107" i="2"/>
  <c r="M103" i="2"/>
  <c r="N103" i="2"/>
  <c r="O103" i="2"/>
  <c r="P103" i="2"/>
  <c r="Q103" i="2"/>
  <c r="M98" i="2"/>
  <c r="P98" i="2"/>
  <c r="Q98" i="2"/>
  <c r="M95" i="2"/>
  <c r="N95" i="2"/>
  <c r="O95" i="2"/>
  <c r="P95" i="2"/>
  <c r="Q95" i="2"/>
  <c r="M90" i="2"/>
  <c r="N90" i="2"/>
  <c r="O90" i="2"/>
  <c r="P90" i="2"/>
  <c r="Q90" i="2"/>
  <c r="M87" i="2"/>
  <c r="N87" i="2"/>
  <c r="O87" i="2"/>
  <c r="P87" i="2"/>
  <c r="Q87" i="2"/>
  <c r="M83" i="2"/>
  <c r="N83" i="2"/>
  <c r="O83" i="2"/>
  <c r="P83" i="2"/>
  <c r="Q83" i="2"/>
  <c r="M84" i="2"/>
  <c r="N84" i="2"/>
  <c r="O84" i="2"/>
  <c r="P84" i="2"/>
  <c r="Q84" i="2"/>
  <c r="M82" i="2"/>
  <c r="N82" i="2"/>
  <c r="O82" i="2"/>
  <c r="P82" i="2"/>
  <c r="Q82" i="2"/>
  <c r="M78" i="2"/>
  <c r="N78" i="2"/>
  <c r="O78" i="2"/>
  <c r="P78" i="2"/>
  <c r="Q78" i="2"/>
  <c r="L78" i="2"/>
  <c r="M73" i="2"/>
  <c r="N73" i="2"/>
  <c r="O73" i="2"/>
  <c r="P73" i="2"/>
  <c r="Q73" i="2"/>
  <c r="M69" i="2"/>
  <c r="N69" i="2"/>
  <c r="O69" i="2"/>
  <c r="P69" i="2"/>
  <c r="Q69" i="2"/>
  <c r="M64" i="2"/>
  <c r="N64" i="2"/>
  <c r="O64" i="2"/>
  <c r="P64" i="2"/>
  <c r="Q64" i="2"/>
  <c r="M59" i="2"/>
  <c r="N59" i="2"/>
  <c r="O59" i="2"/>
  <c r="P59" i="2"/>
  <c r="Q59" i="2"/>
  <c r="M48" i="2"/>
  <c r="N48" i="2"/>
  <c r="O48" i="2"/>
  <c r="P48" i="2"/>
  <c r="Q48" i="2"/>
  <c r="M49" i="2"/>
  <c r="N49" i="2"/>
  <c r="O49" i="2"/>
  <c r="P49" i="2"/>
  <c r="Q49" i="2"/>
  <c r="M50" i="2"/>
  <c r="N50" i="2"/>
  <c r="O50" i="2"/>
  <c r="P50" i="2"/>
  <c r="Q50" i="2"/>
  <c r="M51" i="2"/>
  <c r="N51" i="2"/>
  <c r="O51" i="2"/>
  <c r="P51" i="2"/>
  <c r="Q51" i="2"/>
  <c r="M52" i="2"/>
  <c r="N52" i="2"/>
  <c r="O52" i="2"/>
  <c r="P52" i="2"/>
  <c r="Q52" i="2"/>
  <c r="M53" i="2"/>
  <c r="N53" i="2"/>
  <c r="O53" i="2"/>
  <c r="P53" i="2"/>
  <c r="Q53" i="2"/>
  <c r="M54" i="2"/>
  <c r="N54" i="2"/>
  <c r="O54" i="2"/>
  <c r="P54" i="2"/>
  <c r="Q54" i="2"/>
  <c r="M47" i="2"/>
  <c r="N47" i="2"/>
  <c r="O47" i="2"/>
  <c r="P47" i="2"/>
  <c r="Q47" i="2"/>
  <c r="M42" i="2"/>
  <c r="N42" i="2"/>
  <c r="O42" i="2"/>
  <c r="P42" i="2"/>
  <c r="Q42" i="2"/>
  <c r="M39" i="2"/>
  <c r="N39" i="2"/>
  <c r="O39" i="2"/>
  <c r="P39" i="2"/>
  <c r="Q39" i="2"/>
  <c r="L42" i="2"/>
  <c r="M17" i="2"/>
  <c r="N17" i="2"/>
  <c r="O17" i="2"/>
  <c r="P17" i="2"/>
  <c r="Q17" i="2"/>
  <c r="M18" i="2"/>
  <c r="N18" i="2"/>
  <c r="O18" i="2"/>
  <c r="P18" i="2"/>
  <c r="Q18" i="2"/>
  <c r="M19" i="2"/>
  <c r="P19" i="2"/>
  <c r="Q19" i="2"/>
  <c r="M20" i="2"/>
  <c r="N20" i="2"/>
  <c r="O20" i="2"/>
  <c r="P20" i="2"/>
  <c r="Q20" i="2"/>
  <c r="M21" i="2"/>
  <c r="N21" i="2"/>
  <c r="O21" i="2"/>
  <c r="P21" i="2"/>
  <c r="Q21" i="2"/>
  <c r="M22" i="2"/>
  <c r="N22" i="2"/>
  <c r="O22" i="2"/>
  <c r="P22" i="2"/>
  <c r="Q22" i="2"/>
  <c r="M23" i="2"/>
  <c r="N23" i="2"/>
  <c r="O23" i="2"/>
  <c r="P23" i="2"/>
  <c r="Q23" i="2"/>
  <c r="M24" i="2"/>
  <c r="N24" i="2"/>
  <c r="O24" i="2"/>
  <c r="P24" i="2"/>
  <c r="Q24" i="2"/>
  <c r="M25" i="2"/>
  <c r="N25" i="2"/>
  <c r="O25" i="2"/>
  <c r="P25" i="2"/>
  <c r="Q25" i="2"/>
  <c r="M26" i="2"/>
  <c r="N26" i="2"/>
  <c r="O26" i="2"/>
  <c r="P26" i="2"/>
  <c r="Q26" i="2"/>
  <c r="M27" i="2"/>
  <c r="N27" i="2"/>
  <c r="O27" i="2"/>
  <c r="P27" i="2"/>
  <c r="Q27" i="2"/>
  <c r="M28" i="2"/>
  <c r="N28" i="2"/>
  <c r="O28" i="2"/>
  <c r="P28" i="2"/>
  <c r="Q28" i="2"/>
  <c r="M29" i="2"/>
  <c r="N29" i="2"/>
  <c r="O29" i="2"/>
  <c r="P29" i="2"/>
  <c r="Q29" i="2"/>
  <c r="M30" i="2"/>
  <c r="N30" i="2"/>
  <c r="P30" i="2"/>
  <c r="Q30" i="2"/>
  <c r="M31" i="2"/>
  <c r="N31" i="2"/>
  <c r="O31" i="2"/>
  <c r="P31" i="2"/>
  <c r="Q31" i="2"/>
  <c r="L32" i="2"/>
  <c r="M32" i="2"/>
  <c r="N32" i="2"/>
  <c r="O32" i="2"/>
  <c r="P32" i="2"/>
  <c r="Q32" i="2"/>
  <c r="M33" i="2"/>
  <c r="N33" i="2"/>
  <c r="O33" i="2"/>
  <c r="P33" i="2"/>
  <c r="Q33" i="2"/>
  <c r="L34" i="2"/>
  <c r="M34" i="2"/>
  <c r="N34" i="2"/>
  <c r="O34" i="2"/>
  <c r="P34" i="2"/>
  <c r="Q34" i="2"/>
  <c r="M35" i="2"/>
  <c r="N35" i="2"/>
  <c r="O35" i="2"/>
  <c r="P35" i="2"/>
  <c r="Q35" i="2"/>
  <c r="M36" i="2"/>
  <c r="N36" i="2"/>
  <c r="O36" i="2"/>
  <c r="P36" i="2"/>
  <c r="Q36" i="2"/>
  <c r="M16" i="2"/>
  <c r="N16" i="2"/>
  <c r="O16" i="2"/>
  <c r="P16" i="2"/>
  <c r="Q16" i="2"/>
  <c r="M12" i="2"/>
  <c r="N12" i="2"/>
  <c r="O12" i="2"/>
  <c r="P12" i="2"/>
  <c r="Q12" i="2"/>
  <c r="M7" i="2"/>
  <c r="N7" i="2"/>
  <c r="P7" i="2"/>
  <c r="Q7" i="2"/>
  <c r="O30" i="2"/>
  <c r="F159" i="2"/>
  <c r="L159" i="2" s="1"/>
  <c r="F155" i="2"/>
  <c r="L155" i="2" s="1"/>
  <c r="F150" i="2"/>
  <c r="L150" i="2" s="1"/>
  <c r="F146" i="2"/>
  <c r="L146" i="2" s="1"/>
  <c r="F143" i="2"/>
  <c r="L143" i="2" s="1"/>
  <c r="O140" i="2"/>
  <c r="F140" i="2"/>
  <c r="L140" i="2" s="1"/>
  <c r="F137" i="2"/>
  <c r="L137" i="2" s="1"/>
  <c r="O134" i="2"/>
  <c r="F134" i="2"/>
  <c r="L134" i="2" s="1"/>
  <c r="F124" i="2"/>
  <c r="L124" i="2" s="1"/>
  <c r="F120" i="2"/>
  <c r="L120" i="2" s="1"/>
  <c r="F116" i="2"/>
  <c r="L116" i="2" s="1"/>
  <c r="F115" i="2"/>
  <c r="L115" i="2" s="1"/>
  <c r="F107" i="2"/>
  <c r="L107" i="2" s="1"/>
  <c r="F103" i="2"/>
  <c r="L103" i="2" s="1"/>
  <c r="O98" i="2"/>
  <c r="F87" i="2"/>
  <c r="L87" i="2" s="1"/>
  <c r="F82" i="2"/>
  <c r="L82" i="2" s="1"/>
  <c r="F78" i="2"/>
  <c r="F73" i="2"/>
  <c r="L73" i="2" s="1"/>
  <c r="F59" i="2"/>
  <c r="L59" i="2" s="1"/>
  <c r="F47" i="2"/>
  <c r="L47" i="2" s="1"/>
  <c r="F42" i="2"/>
  <c r="F39" i="2"/>
  <c r="L39" i="2" s="1"/>
  <c r="F18" i="2"/>
  <c r="L18" i="2" s="1"/>
  <c r="N19" i="2"/>
  <c r="F19" i="2"/>
  <c r="L19" i="2" s="1"/>
  <c r="F22" i="2"/>
  <c r="L22" i="2" s="1"/>
  <c r="F26" i="2"/>
  <c r="L26" i="2" s="1"/>
  <c r="F34" i="2"/>
  <c r="F35" i="2"/>
  <c r="L35" i="2" s="1"/>
  <c r="F7" i="2"/>
  <c r="L7" i="2" s="1"/>
  <c r="J163" i="2"/>
  <c r="K163" i="2"/>
  <c r="G163" i="2"/>
  <c r="M163" i="2" s="1"/>
  <c r="F20" i="2"/>
  <c r="L20" i="2" s="1"/>
  <c r="F23" i="2"/>
  <c r="L23" i="2" s="1"/>
  <c r="F24" i="2"/>
  <c r="L24" i="2" s="1"/>
  <c r="F27" i="2"/>
  <c r="L27" i="2" s="1"/>
  <c r="F28" i="2"/>
  <c r="L28" i="2" s="1"/>
  <c r="F31" i="2"/>
  <c r="L31" i="2" s="1"/>
  <c r="F32" i="2"/>
  <c r="F48" i="2"/>
  <c r="L48" i="2" s="1"/>
  <c r="F49" i="2"/>
  <c r="L49" i="2" s="1"/>
  <c r="F50" i="2"/>
  <c r="L50" i="2" s="1"/>
  <c r="F51" i="2"/>
  <c r="L51" i="2" s="1"/>
  <c r="F52" i="2"/>
  <c r="L52" i="2" s="1"/>
  <c r="F53" i="2"/>
  <c r="L53" i="2" s="1"/>
  <c r="F54" i="2"/>
  <c r="L54" i="2" s="1"/>
  <c r="F64" i="2"/>
  <c r="L64" i="2" s="1"/>
  <c r="F69" i="2"/>
  <c r="L69" i="2" s="1"/>
  <c r="F83" i="2"/>
  <c r="L83" i="2" s="1"/>
  <c r="F84" i="2"/>
  <c r="L84" i="2" s="1"/>
  <c r="F90" i="2"/>
  <c r="L90" i="2" s="1"/>
  <c r="F95" i="2"/>
  <c r="L95" i="2" s="1"/>
  <c r="F111" i="2"/>
  <c r="L111" i="2" s="1"/>
  <c r="F123" i="2"/>
  <c r="L123" i="2" s="1"/>
  <c r="F125" i="2"/>
  <c r="F126" i="2"/>
  <c r="F131" i="2"/>
  <c r="L131" i="2" s="1"/>
  <c r="F158" i="2"/>
  <c r="L158" i="2" s="1"/>
  <c r="F162" i="2"/>
  <c r="L162" i="2" s="1"/>
  <c r="N140" i="2" l="1"/>
  <c r="N134" i="2"/>
  <c r="F98" i="2"/>
  <c r="L98" i="2" s="1"/>
  <c r="N98" i="2"/>
  <c r="F30" i="2"/>
  <c r="L30" i="2" s="1"/>
  <c r="O19" i="2"/>
  <c r="O7" i="2"/>
  <c r="M209" i="10"/>
  <c r="F209" i="10"/>
  <c r="K209" i="10" s="1"/>
  <c r="F36" i="2"/>
  <c r="L36" i="2" s="1"/>
  <c r="F16" i="2"/>
  <c r="L16" i="2" s="1"/>
  <c r="F33" i="2"/>
  <c r="L33" i="2" s="1"/>
  <c r="F29" i="2"/>
  <c r="L29" i="2" s="1"/>
  <c r="F25" i="2"/>
  <c r="L25" i="2" s="1"/>
  <c r="F21" i="2"/>
  <c r="L21" i="2" s="1"/>
  <c r="F17" i="2"/>
  <c r="L17" i="2" s="1"/>
  <c r="H163" i="2"/>
  <c r="N163" i="2" s="1"/>
  <c r="F12" i="2"/>
  <c r="L12" i="2" s="1"/>
  <c r="I163" i="2"/>
  <c r="O163" i="2" s="1"/>
  <c r="L149" i="1"/>
  <c r="M149" i="1"/>
  <c r="N149" i="1"/>
  <c r="O149" i="1"/>
  <c r="L150" i="1"/>
  <c r="N150" i="1"/>
  <c r="O150" i="1"/>
  <c r="L148" i="1"/>
  <c r="M148" i="1"/>
  <c r="N148" i="1"/>
  <c r="O148" i="1"/>
  <c r="L144" i="1"/>
  <c r="M144" i="1"/>
  <c r="N144" i="1"/>
  <c r="O144" i="1"/>
  <c r="L141" i="1"/>
  <c r="M141" i="1"/>
  <c r="N141" i="1"/>
  <c r="O141" i="1"/>
  <c r="L140" i="1"/>
  <c r="M140" i="1"/>
  <c r="N140" i="1"/>
  <c r="O140" i="1"/>
  <c r="L135" i="1"/>
  <c r="M135" i="1"/>
  <c r="N135" i="1"/>
  <c r="O135" i="1"/>
  <c r="L126" i="1"/>
  <c r="M126" i="1"/>
  <c r="N126" i="1"/>
  <c r="O126" i="1"/>
  <c r="L127" i="1"/>
  <c r="M127" i="1"/>
  <c r="N127" i="1"/>
  <c r="O127" i="1"/>
  <c r="L128" i="1"/>
  <c r="M128" i="1"/>
  <c r="N128" i="1"/>
  <c r="O128" i="1"/>
  <c r="L129" i="1"/>
  <c r="M129" i="1"/>
  <c r="N129" i="1"/>
  <c r="O129" i="1"/>
  <c r="L130" i="1"/>
  <c r="M130" i="1"/>
  <c r="N130" i="1"/>
  <c r="O130" i="1"/>
  <c r="L131" i="1"/>
  <c r="M131" i="1"/>
  <c r="N131" i="1"/>
  <c r="O131" i="1"/>
  <c r="L132" i="1"/>
  <c r="M132" i="1"/>
  <c r="N132" i="1"/>
  <c r="O132" i="1"/>
  <c r="L125" i="1"/>
  <c r="M125" i="1"/>
  <c r="N125" i="1"/>
  <c r="O125" i="1"/>
  <c r="L121" i="1"/>
  <c r="M121" i="1"/>
  <c r="N121" i="1"/>
  <c r="O121" i="1"/>
  <c r="L117" i="1"/>
  <c r="M117" i="1"/>
  <c r="N117" i="1"/>
  <c r="O117" i="1"/>
  <c r="L113" i="1"/>
  <c r="M113" i="1"/>
  <c r="N113" i="1"/>
  <c r="O113" i="1"/>
  <c r="L109" i="1"/>
  <c r="M109" i="1"/>
  <c r="N109" i="1"/>
  <c r="O109" i="1"/>
  <c r="L106" i="1"/>
  <c r="M106" i="1"/>
  <c r="N106" i="1"/>
  <c r="O106" i="1"/>
  <c r="L103" i="1"/>
  <c r="M103" i="1"/>
  <c r="N103" i="1"/>
  <c r="O103" i="1"/>
  <c r="L100" i="1"/>
  <c r="M100" i="1"/>
  <c r="N100" i="1"/>
  <c r="O100" i="1"/>
  <c r="L97" i="1"/>
  <c r="M97" i="1"/>
  <c r="N97" i="1"/>
  <c r="O97" i="1"/>
  <c r="L94" i="1"/>
  <c r="M94" i="1"/>
  <c r="N94" i="1"/>
  <c r="O94" i="1"/>
  <c r="L89" i="1"/>
  <c r="M89" i="1"/>
  <c r="N89" i="1"/>
  <c r="O89" i="1"/>
  <c r="L90" i="1"/>
  <c r="M90" i="1"/>
  <c r="N90" i="1"/>
  <c r="O90" i="1"/>
  <c r="L91" i="1"/>
  <c r="M91" i="1"/>
  <c r="N91" i="1"/>
  <c r="O91" i="1"/>
  <c r="L88" i="1"/>
  <c r="M88" i="1"/>
  <c r="N88" i="1"/>
  <c r="O88" i="1"/>
  <c r="L81" i="1"/>
  <c r="M81" i="1"/>
  <c r="N81" i="1"/>
  <c r="O81" i="1"/>
  <c r="K82" i="1"/>
  <c r="L82" i="1"/>
  <c r="M82" i="1"/>
  <c r="N82" i="1"/>
  <c r="O82" i="1"/>
  <c r="L83" i="1"/>
  <c r="M83" i="1"/>
  <c r="N83" i="1"/>
  <c r="O83" i="1"/>
  <c r="L80" i="1"/>
  <c r="M80" i="1"/>
  <c r="N80" i="1"/>
  <c r="O80" i="1"/>
  <c r="L75" i="1"/>
  <c r="M75" i="1"/>
  <c r="N75" i="1"/>
  <c r="O75" i="1"/>
  <c r="L76" i="1"/>
  <c r="M76" i="1"/>
  <c r="N76" i="1"/>
  <c r="O76" i="1"/>
  <c r="L74" i="1"/>
  <c r="M74" i="1"/>
  <c r="N74" i="1"/>
  <c r="O74" i="1"/>
  <c r="L70" i="1"/>
  <c r="M70" i="1"/>
  <c r="N70" i="1"/>
  <c r="O70" i="1"/>
  <c r="L66" i="1"/>
  <c r="M66" i="1"/>
  <c r="N66" i="1"/>
  <c r="O66" i="1"/>
  <c r="L63" i="1"/>
  <c r="M63" i="1"/>
  <c r="N63" i="1"/>
  <c r="O63" i="1"/>
  <c r="L62" i="1"/>
  <c r="M62" i="1"/>
  <c r="N62" i="1"/>
  <c r="O62" i="1"/>
  <c r="L58" i="1"/>
  <c r="M58" i="1"/>
  <c r="N58" i="1"/>
  <c r="O58" i="1"/>
  <c r="L53" i="1"/>
  <c r="M53" i="1"/>
  <c r="N53" i="1"/>
  <c r="O53" i="1"/>
  <c r="L52" i="1"/>
  <c r="M52" i="1"/>
  <c r="N52" i="1"/>
  <c r="O52" i="1"/>
  <c r="K66" i="1"/>
  <c r="L48" i="1"/>
  <c r="M48" i="1"/>
  <c r="N48" i="1"/>
  <c r="O48" i="1"/>
  <c r="L43" i="1"/>
  <c r="M43" i="1"/>
  <c r="N43" i="1"/>
  <c r="O43" i="1"/>
  <c r="L39" i="1"/>
  <c r="M39" i="1"/>
  <c r="N39" i="1"/>
  <c r="O39" i="1"/>
  <c r="L34" i="1"/>
  <c r="M34" i="1"/>
  <c r="N34" i="1"/>
  <c r="O34" i="1"/>
  <c r="L29" i="1"/>
  <c r="M29" i="1"/>
  <c r="N29" i="1"/>
  <c r="O29" i="1"/>
  <c r="L26" i="1"/>
  <c r="M26" i="1"/>
  <c r="N26" i="1"/>
  <c r="O26" i="1"/>
  <c r="L21" i="1"/>
  <c r="M21" i="1"/>
  <c r="N21" i="1"/>
  <c r="O21" i="1"/>
  <c r="L12" i="1"/>
  <c r="N12" i="1"/>
  <c r="O12" i="1"/>
  <c r="L13" i="1"/>
  <c r="N13" i="1"/>
  <c r="O13" i="1"/>
  <c r="L14" i="1"/>
  <c r="N14" i="1"/>
  <c r="O14" i="1"/>
  <c r="L15" i="1"/>
  <c r="N15" i="1"/>
  <c r="O15" i="1"/>
  <c r="L16" i="1"/>
  <c r="N16" i="1"/>
  <c r="O16" i="1"/>
  <c r="L17" i="1"/>
  <c r="N17" i="1"/>
  <c r="O17" i="1"/>
  <c r="L18" i="1"/>
  <c r="N18" i="1"/>
  <c r="O18" i="1"/>
  <c r="L11" i="1"/>
  <c r="N11" i="1"/>
  <c r="O11" i="1"/>
  <c r="L7" i="1"/>
  <c r="N7" i="1"/>
  <c r="O7" i="1"/>
  <c r="M11" i="1"/>
  <c r="F149" i="1"/>
  <c r="K149" i="1" s="1"/>
  <c r="F148" i="1"/>
  <c r="K148" i="1" s="1"/>
  <c r="F129" i="1"/>
  <c r="K129" i="1" s="1"/>
  <c r="F121" i="1"/>
  <c r="K121" i="1" s="1"/>
  <c r="F117" i="1"/>
  <c r="K117" i="1" s="1"/>
  <c r="F109" i="1"/>
  <c r="K109" i="1" s="1"/>
  <c r="F97" i="1"/>
  <c r="K97" i="1" s="1"/>
  <c r="F89" i="1"/>
  <c r="K89" i="1" s="1"/>
  <c r="F81" i="1"/>
  <c r="K81" i="1" s="1"/>
  <c r="F82" i="1"/>
  <c r="F76" i="1"/>
  <c r="K76" i="1" s="1"/>
  <c r="F88" i="1"/>
  <c r="K88" i="1" s="1"/>
  <c r="F80" i="1"/>
  <c r="K80" i="1" s="1"/>
  <c r="F74" i="1"/>
  <c r="K74" i="1" s="1"/>
  <c r="F62" i="1"/>
  <c r="K62" i="1" s="1"/>
  <c r="F58" i="1"/>
  <c r="K58" i="1" s="1"/>
  <c r="F53" i="1"/>
  <c r="K53" i="1" s="1"/>
  <c r="F48" i="1"/>
  <c r="K48" i="1" s="1"/>
  <c r="F39" i="1"/>
  <c r="K39" i="1" s="1"/>
  <c r="F34" i="1"/>
  <c r="K34" i="1" s="1"/>
  <c r="F26" i="1"/>
  <c r="K26" i="1" s="1"/>
  <c r="M12" i="1"/>
  <c r="M13" i="1"/>
  <c r="M14" i="1"/>
  <c r="M15" i="1"/>
  <c r="M16" i="1"/>
  <c r="M17" i="1"/>
  <c r="M18" i="1"/>
  <c r="F11" i="1"/>
  <c r="K11" i="1" s="1"/>
  <c r="M7" i="1"/>
  <c r="I150" i="1"/>
  <c r="J150" i="1"/>
  <c r="G150" i="1"/>
  <c r="F12" i="1"/>
  <c r="K12" i="1" s="1"/>
  <c r="F13" i="1"/>
  <c r="K13" i="1" s="1"/>
  <c r="F14" i="1"/>
  <c r="K14" i="1" s="1"/>
  <c r="F15" i="1"/>
  <c r="K15" i="1" s="1"/>
  <c r="F16" i="1"/>
  <c r="K16" i="1" s="1"/>
  <c r="F17" i="1"/>
  <c r="K17" i="1" s="1"/>
  <c r="F18" i="1"/>
  <c r="K18" i="1" s="1"/>
  <c r="F21" i="1"/>
  <c r="K21" i="1" s="1"/>
  <c r="F29" i="1"/>
  <c r="K29" i="1" s="1"/>
  <c r="F43" i="1"/>
  <c r="K43" i="1" s="1"/>
  <c r="F52" i="1"/>
  <c r="K52" i="1" s="1"/>
  <c r="F63" i="1"/>
  <c r="K63" i="1" s="1"/>
  <c r="F66" i="1"/>
  <c r="F70" i="1"/>
  <c r="K70" i="1" s="1"/>
  <c r="F75" i="1"/>
  <c r="K75" i="1" s="1"/>
  <c r="F83" i="1"/>
  <c r="K83" i="1" s="1"/>
  <c r="F90" i="1"/>
  <c r="K90" i="1" s="1"/>
  <c r="F91" i="1"/>
  <c r="K91" i="1" s="1"/>
  <c r="F94" i="1"/>
  <c r="K94" i="1" s="1"/>
  <c r="F100" i="1"/>
  <c r="K100" i="1" s="1"/>
  <c r="F103" i="1"/>
  <c r="K103" i="1" s="1"/>
  <c r="F106" i="1"/>
  <c r="K106" i="1" s="1"/>
  <c r="F113" i="1"/>
  <c r="K113" i="1" s="1"/>
  <c r="F125" i="1"/>
  <c r="K125" i="1" s="1"/>
  <c r="F126" i="1"/>
  <c r="K126" i="1" s="1"/>
  <c r="F127" i="1"/>
  <c r="K127" i="1" s="1"/>
  <c r="F128" i="1"/>
  <c r="K128" i="1" s="1"/>
  <c r="F130" i="1"/>
  <c r="K130" i="1" s="1"/>
  <c r="F131" i="1"/>
  <c r="K131" i="1" s="1"/>
  <c r="F132" i="1"/>
  <c r="K132" i="1" s="1"/>
  <c r="F135" i="1"/>
  <c r="K135" i="1" s="1"/>
  <c r="F140" i="1"/>
  <c r="K140" i="1" s="1"/>
  <c r="F141" i="1"/>
  <c r="K141" i="1" s="1"/>
  <c r="F144" i="1"/>
  <c r="K144" i="1" s="1"/>
  <c r="F7" i="1"/>
  <c r="K7" i="1" s="1"/>
  <c r="H7" i="9"/>
  <c r="L7" i="9"/>
  <c r="N7" i="9"/>
  <c r="O7" i="9"/>
  <c r="H13" i="9"/>
  <c r="F13" i="9" s="1"/>
  <c r="K13" i="9" s="1"/>
  <c r="L13" i="9"/>
  <c r="N13" i="9"/>
  <c r="O13" i="9"/>
  <c r="F18" i="9"/>
  <c r="H18" i="9"/>
  <c r="K18" i="9"/>
  <c r="L18" i="9"/>
  <c r="M18" i="9"/>
  <c r="N18" i="9"/>
  <c r="O18" i="9"/>
  <c r="F19" i="9"/>
  <c r="K19" i="9" s="1"/>
  <c r="H19" i="9"/>
  <c r="L19" i="9"/>
  <c r="M19" i="9"/>
  <c r="N19" i="9"/>
  <c r="O19" i="9"/>
  <c r="H20" i="9"/>
  <c r="L20" i="9"/>
  <c r="N20" i="9"/>
  <c r="O20" i="9"/>
  <c r="H21" i="9"/>
  <c r="F21" i="9" s="1"/>
  <c r="K21" i="9"/>
  <c r="L21" i="9"/>
  <c r="N21" i="9"/>
  <c r="O21" i="9"/>
  <c r="F22" i="9"/>
  <c r="H22" i="9"/>
  <c r="K22" i="9"/>
  <c r="L22" i="9"/>
  <c r="M22" i="9"/>
  <c r="N22" i="9"/>
  <c r="O22" i="9"/>
  <c r="F23" i="9"/>
  <c r="K23" i="9" s="1"/>
  <c r="H23" i="9"/>
  <c r="L23" i="9"/>
  <c r="M23" i="9"/>
  <c r="N23" i="9"/>
  <c r="O23" i="9"/>
  <c r="H24" i="9"/>
  <c r="L24" i="9"/>
  <c r="N24" i="9"/>
  <c r="O24" i="9"/>
  <c r="H25" i="9"/>
  <c r="F25" i="9" s="1"/>
  <c r="K25" i="9" s="1"/>
  <c r="L25" i="9"/>
  <c r="N25" i="9"/>
  <c r="O25" i="9"/>
  <c r="F26" i="9"/>
  <c r="H26" i="9"/>
  <c r="K26" i="9"/>
  <c r="L26" i="9"/>
  <c r="M26" i="9"/>
  <c r="N26" i="9"/>
  <c r="O26" i="9"/>
  <c r="F27" i="9"/>
  <c r="K27" i="9" s="1"/>
  <c r="H27" i="9"/>
  <c r="L27" i="9"/>
  <c r="M27" i="9"/>
  <c r="N27" i="9"/>
  <c r="O27" i="9"/>
  <c r="H28" i="9"/>
  <c r="L28" i="9"/>
  <c r="N28" i="9"/>
  <c r="O28" i="9"/>
  <c r="H29" i="9"/>
  <c r="F29" i="9" s="1"/>
  <c r="K29" i="9"/>
  <c r="L29" i="9"/>
  <c r="N29" i="9"/>
  <c r="O29" i="9"/>
  <c r="F30" i="9"/>
  <c r="K30" i="9" s="1"/>
  <c r="H30" i="9"/>
  <c r="L30" i="9"/>
  <c r="M30" i="9"/>
  <c r="N30" i="9"/>
  <c r="O30" i="9"/>
  <c r="F31" i="9"/>
  <c r="K31" i="9" s="1"/>
  <c r="H31" i="9"/>
  <c r="L31" i="9"/>
  <c r="M31" i="9"/>
  <c r="N31" i="9"/>
  <c r="O31" i="9"/>
  <c r="H32" i="9"/>
  <c r="L32" i="9"/>
  <c r="N32" i="9"/>
  <c r="O32" i="9"/>
  <c r="H33" i="9"/>
  <c r="F33" i="9" s="1"/>
  <c r="K33" i="9"/>
  <c r="L33" i="9"/>
  <c r="N33" i="9"/>
  <c r="O33" i="9"/>
  <c r="F34" i="9"/>
  <c r="K34" i="9" s="1"/>
  <c r="H34" i="9"/>
  <c r="L34" i="9"/>
  <c r="M34" i="9"/>
  <c r="N34" i="9"/>
  <c r="O34" i="9"/>
  <c r="F35" i="9"/>
  <c r="K35" i="9" s="1"/>
  <c r="H35" i="9"/>
  <c r="L35" i="9"/>
  <c r="M35" i="9"/>
  <c r="N35" i="9"/>
  <c r="O35" i="9"/>
  <c r="H36" i="9"/>
  <c r="L36" i="9"/>
  <c r="N36" i="9"/>
  <c r="O36" i="9"/>
  <c r="H37" i="9"/>
  <c r="F37" i="9" s="1"/>
  <c r="K37" i="9" s="1"/>
  <c r="L37" i="9"/>
  <c r="N37" i="9"/>
  <c r="O37" i="9"/>
  <c r="F38" i="9"/>
  <c r="K38" i="9" s="1"/>
  <c r="H38" i="9"/>
  <c r="L38" i="9"/>
  <c r="M38" i="9"/>
  <c r="N38" i="9"/>
  <c r="O38" i="9"/>
  <c r="H41" i="9"/>
  <c r="M41" i="9" s="1"/>
  <c r="L41" i="9"/>
  <c r="N41" i="9"/>
  <c r="O41" i="9"/>
  <c r="H46" i="9"/>
  <c r="L46" i="9"/>
  <c r="N46" i="9"/>
  <c r="O46" i="9"/>
  <c r="H50" i="9"/>
  <c r="F50" i="9" s="1"/>
  <c r="K50" i="9"/>
  <c r="L50" i="9"/>
  <c r="N50" i="9"/>
  <c r="O50" i="9"/>
  <c r="F51" i="9"/>
  <c r="K51" i="9" s="1"/>
  <c r="H51" i="9"/>
  <c r="L51" i="9"/>
  <c r="M51" i="9"/>
  <c r="N51" i="9"/>
  <c r="O51" i="9"/>
  <c r="F52" i="9"/>
  <c r="K52" i="9" s="1"/>
  <c r="H52" i="9"/>
  <c r="L52" i="9"/>
  <c r="M52" i="9"/>
  <c r="N52" i="9"/>
  <c r="O52" i="9"/>
  <c r="H57" i="9"/>
  <c r="L57" i="9"/>
  <c r="N57" i="9"/>
  <c r="O57" i="9"/>
  <c r="H61" i="9"/>
  <c r="F61" i="9" s="1"/>
  <c r="K61" i="9" s="1"/>
  <c r="L61" i="9"/>
  <c r="N61" i="9"/>
  <c r="O61" i="9"/>
  <c r="F66" i="9"/>
  <c r="K66" i="9" s="1"/>
  <c r="H66" i="9"/>
  <c r="L66" i="9"/>
  <c r="M66" i="9"/>
  <c r="N66" i="9"/>
  <c r="O66" i="9"/>
  <c r="H70" i="9"/>
  <c r="M70" i="9" s="1"/>
  <c r="L70" i="9"/>
  <c r="N70" i="9"/>
  <c r="O70" i="9"/>
  <c r="H74" i="9"/>
  <c r="L74" i="9"/>
  <c r="N74" i="9"/>
  <c r="O74" i="9"/>
  <c r="H79" i="9"/>
  <c r="F79" i="9" s="1"/>
  <c r="K79" i="9"/>
  <c r="L79" i="9"/>
  <c r="N79" i="9"/>
  <c r="O79" i="9"/>
  <c r="F82" i="9"/>
  <c r="K82" i="9" s="1"/>
  <c r="H82" i="9"/>
  <c r="L82" i="9"/>
  <c r="M82" i="9"/>
  <c r="N82" i="9"/>
  <c r="O82" i="9"/>
  <c r="F86" i="9"/>
  <c r="K86" i="9" s="1"/>
  <c r="H86" i="9"/>
  <c r="L86" i="9"/>
  <c r="M86" i="9"/>
  <c r="N86" i="9"/>
  <c r="O86" i="9"/>
  <c r="H90" i="9"/>
  <c r="L90" i="9"/>
  <c r="N90" i="9"/>
  <c r="O90" i="9"/>
  <c r="H91" i="9"/>
  <c r="F91" i="9" s="1"/>
  <c r="K91" i="9" s="1"/>
  <c r="L91" i="9"/>
  <c r="N91" i="9"/>
  <c r="O91" i="9"/>
  <c r="F94" i="9"/>
  <c r="K94" i="9" s="1"/>
  <c r="H94" i="9"/>
  <c r="L94" i="9"/>
  <c r="M94" i="9"/>
  <c r="N94" i="9"/>
  <c r="O94" i="9"/>
  <c r="H97" i="9"/>
  <c r="M97" i="9" s="1"/>
  <c r="L97" i="9"/>
  <c r="N97" i="9"/>
  <c r="O97" i="9"/>
  <c r="H102" i="9"/>
  <c r="L102" i="9"/>
  <c r="N102" i="9"/>
  <c r="O102" i="9"/>
  <c r="H106" i="9"/>
  <c r="F106" i="9" s="1"/>
  <c r="K106" i="9"/>
  <c r="L106" i="9"/>
  <c r="N106" i="9"/>
  <c r="O106" i="9"/>
  <c r="F110" i="9"/>
  <c r="K110" i="9" s="1"/>
  <c r="H110" i="9"/>
  <c r="L110" i="9"/>
  <c r="M110" i="9"/>
  <c r="N110" i="9"/>
  <c r="O110" i="9"/>
  <c r="F111" i="9"/>
  <c r="K111" i="9" s="1"/>
  <c r="H111" i="9"/>
  <c r="L111" i="9"/>
  <c r="M111" i="9"/>
  <c r="N111" i="9"/>
  <c r="O111" i="9"/>
  <c r="H115" i="9"/>
  <c r="L115" i="9"/>
  <c r="N115" i="9"/>
  <c r="O115" i="9"/>
  <c r="H116" i="9"/>
  <c r="F116" i="9" s="1"/>
  <c r="K116" i="9"/>
  <c r="L116" i="9"/>
  <c r="N116" i="9"/>
  <c r="O116" i="9"/>
  <c r="F120" i="9"/>
  <c r="K120" i="9" s="1"/>
  <c r="H120" i="9"/>
  <c r="L120" i="9"/>
  <c r="M120" i="9"/>
  <c r="N120" i="9"/>
  <c r="O120" i="9"/>
  <c r="H121" i="9"/>
  <c r="M121" i="9" s="1"/>
  <c r="L121" i="9"/>
  <c r="N121" i="9"/>
  <c r="O121" i="9"/>
  <c r="H122" i="9"/>
  <c r="L122" i="9"/>
  <c r="N122" i="9"/>
  <c r="O122" i="9"/>
  <c r="H123" i="9"/>
  <c r="F123" i="9" s="1"/>
  <c r="K123" i="9"/>
  <c r="L123" i="9"/>
  <c r="N123" i="9"/>
  <c r="O123" i="9"/>
  <c r="F124" i="9"/>
  <c r="K124" i="9" s="1"/>
  <c r="H124" i="9"/>
  <c r="L124" i="9"/>
  <c r="M124" i="9"/>
  <c r="N124" i="9"/>
  <c r="O124" i="9"/>
  <c r="F125" i="9"/>
  <c r="K125" i="9" s="1"/>
  <c r="H125" i="9"/>
  <c r="L125" i="9"/>
  <c r="M125" i="9"/>
  <c r="N125" i="9"/>
  <c r="O125" i="9"/>
  <c r="H130" i="9"/>
  <c r="F130" i="9" s="1"/>
  <c r="K130" i="9"/>
  <c r="L130" i="9"/>
  <c r="N130" i="9"/>
  <c r="O130" i="9"/>
  <c r="H131" i="9"/>
  <c r="L131" i="9"/>
  <c r="N131" i="9"/>
  <c r="O131" i="9"/>
  <c r="F132" i="9"/>
  <c r="H132" i="9"/>
  <c r="K132" i="9"/>
  <c r="L132" i="9"/>
  <c r="M132" i="9"/>
  <c r="N132" i="9"/>
  <c r="O132" i="9"/>
  <c r="F135" i="9"/>
  <c r="K135" i="9" s="1"/>
  <c r="H135" i="9"/>
  <c r="L135" i="9"/>
  <c r="M135" i="9"/>
  <c r="N135" i="9"/>
  <c r="O135" i="9"/>
  <c r="H138" i="9"/>
  <c r="F138" i="9" s="1"/>
  <c r="K138" i="9" s="1"/>
  <c r="L138" i="9"/>
  <c r="N138" i="9"/>
  <c r="O138" i="9"/>
  <c r="H141" i="9"/>
  <c r="L141" i="9"/>
  <c r="N141" i="9"/>
  <c r="O141" i="9"/>
  <c r="F144" i="9"/>
  <c r="H144" i="9"/>
  <c r="K144" i="9"/>
  <c r="L144" i="9"/>
  <c r="M144" i="9"/>
  <c r="N144" i="9"/>
  <c r="O144" i="9"/>
  <c r="H147" i="9"/>
  <c r="F147" i="9" s="1"/>
  <c r="K147" i="9" s="1"/>
  <c r="L147" i="9"/>
  <c r="M147" i="9"/>
  <c r="N147" i="9"/>
  <c r="O147" i="9"/>
  <c r="H150" i="9"/>
  <c r="M150" i="9" s="1"/>
  <c r="L150" i="9"/>
  <c r="N150" i="9"/>
  <c r="O150" i="9"/>
  <c r="H154" i="9"/>
  <c r="L154" i="9"/>
  <c r="N154" i="9"/>
  <c r="O154" i="9"/>
  <c r="F158" i="9"/>
  <c r="K158" i="9" s="1"/>
  <c r="H158" i="9"/>
  <c r="L158" i="9"/>
  <c r="M158" i="9"/>
  <c r="N158" i="9"/>
  <c r="O158" i="9"/>
  <c r="H163" i="9"/>
  <c r="M163" i="9" s="1"/>
  <c r="L163" i="9"/>
  <c r="N163" i="9"/>
  <c r="O163" i="9"/>
  <c r="F164" i="9"/>
  <c r="K164" i="9" s="1"/>
  <c r="H164" i="9"/>
  <c r="L164" i="9"/>
  <c r="M164" i="9"/>
  <c r="N164" i="9"/>
  <c r="O164" i="9"/>
  <c r="H167" i="9"/>
  <c r="L167" i="9"/>
  <c r="N167" i="9"/>
  <c r="O167" i="9"/>
  <c r="G168" i="9"/>
  <c r="I168" i="9"/>
  <c r="N168" i="9" s="1"/>
  <c r="J168" i="9"/>
  <c r="O168" i="9" s="1"/>
  <c r="L168" i="9"/>
  <c r="F163" i="2" l="1"/>
  <c r="L163" i="2" s="1"/>
  <c r="H150" i="1"/>
  <c r="F131" i="9"/>
  <c r="K131" i="9" s="1"/>
  <c r="M131" i="9"/>
  <c r="F167" i="9"/>
  <c r="K167" i="9" s="1"/>
  <c r="M167" i="9"/>
  <c r="F150" i="9"/>
  <c r="K150" i="9" s="1"/>
  <c r="F115" i="9"/>
  <c r="K115" i="9" s="1"/>
  <c r="M115" i="9"/>
  <c r="F97" i="9"/>
  <c r="K97" i="9" s="1"/>
  <c r="F90" i="9"/>
  <c r="K90" i="9" s="1"/>
  <c r="M90" i="9"/>
  <c r="F70" i="9"/>
  <c r="K70" i="9" s="1"/>
  <c r="F57" i="9"/>
  <c r="K57" i="9" s="1"/>
  <c r="M57" i="9"/>
  <c r="F41" i="9"/>
  <c r="K41" i="9" s="1"/>
  <c r="F32" i="9"/>
  <c r="K32" i="9" s="1"/>
  <c r="M32" i="9"/>
  <c r="F122" i="9"/>
  <c r="K122" i="9" s="1"/>
  <c r="M122" i="9"/>
  <c r="H168" i="9"/>
  <c r="F163" i="9"/>
  <c r="K163" i="9" s="1"/>
  <c r="F154" i="9"/>
  <c r="K154" i="9" s="1"/>
  <c r="M154" i="9"/>
  <c r="M138" i="9"/>
  <c r="F121" i="9"/>
  <c r="K121" i="9" s="1"/>
  <c r="F141" i="9"/>
  <c r="K141" i="9" s="1"/>
  <c r="M141" i="9"/>
  <c r="M130" i="9"/>
  <c r="F28" i="9"/>
  <c r="K28" i="9" s="1"/>
  <c r="M28" i="9"/>
  <c r="F20" i="9"/>
  <c r="K20" i="9" s="1"/>
  <c r="M20" i="9"/>
  <c r="F102" i="9"/>
  <c r="K102" i="9" s="1"/>
  <c r="M102" i="9"/>
  <c r="F74" i="9"/>
  <c r="K74" i="9" s="1"/>
  <c r="M74" i="9"/>
  <c r="F46" i="9"/>
  <c r="K46" i="9" s="1"/>
  <c r="M46" i="9"/>
  <c r="F36" i="9"/>
  <c r="K36" i="9" s="1"/>
  <c r="M36" i="9"/>
  <c r="F24" i="9"/>
  <c r="K24" i="9" s="1"/>
  <c r="M24" i="9"/>
  <c r="F7" i="9"/>
  <c r="K7" i="9" s="1"/>
  <c r="M7" i="9"/>
  <c r="M123" i="9"/>
  <c r="M116" i="9"/>
  <c r="M106" i="9"/>
  <c r="M91" i="9"/>
  <c r="M79" i="9"/>
  <c r="M61" i="9"/>
  <c r="M50" i="9"/>
  <c r="M37" i="9"/>
  <c r="M33" i="9"/>
  <c r="M29" i="9"/>
  <c r="M25" i="9"/>
  <c r="M21" i="9"/>
  <c r="M13" i="9"/>
  <c r="B53" i="5"/>
  <c r="B48" i="5"/>
  <c r="B50" i="5"/>
  <c r="B55" i="5"/>
  <c r="B45" i="5"/>
  <c r="B41" i="5"/>
  <c r="B37" i="5"/>
  <c r="B34" i="5"/>
  <c r="B31" i="5"/>
  <c r="B10" i="5"/>
  <c r="B3" i="5"/>
  <c r="B57" i="5" s="1"/>
  <c r="B40" i="4"/>
  <c r="B49" i="4"/>
  <c r="B45" i="4"/>
  <c r="B42" i="4"/>
  <c r="B37" i="4"/>
  <c r="B35" i="4"/>
  <c r="B32" i="4"/>
  <c r="B30" i="4"/>
  <c r="B7" i="4"/>
  <c r="B3" i="4"/>
  <c r="F150" i="1" l="1"/>
  <c r="K150" i="1" s="1"/>
  <c r="M150" i="1"/>
  <c r="F168" i="9"/>
  <c r="K168" i="9" s="1"/>
  <c r="M168" i="9"/>
  <c r="B51" i="4"/>
  <c r="E46" i="13"/>
  <c r="C46" i="13" s="1"/>
  <c r="C4" i="13"/>
</calcChain>
</file>

<file path=xl/sharedStrings.xml><?xml version="1.0" encoding="utf-8"?>
<sst xmlns="http://schemas.openxmlformats.org/spreadsheetml/2006/main" count="1563" uniqueCount="561">
  <si>
    <t>Dział</t>
  </si>
  <si>
    <t>Treść</t>
  </si>
  <si>
    <t>Transport i łączność</t>
  </si>
  <si>
    <t>Drogi publiczne powiatowe</t>
  </si>
  <si>
    <t>Dotacja celowa na pomoc finansową udzielaną między jednostkami samorządu terytorialnego na dofinansowanie własnych zadań inwestycyjnych i zakupów inwestycyjnych</t>
  </si>
  <si>
    <t>Zadania</t>
  </si>
  <si>
    <t>Przebudowa drogi Mechlin - Dąbrowa</t>
  </si>
  <si>
    <t>Drogi publiczne gminne</t>
  </si>
  <si>
    <t>Wydatki inwestycyjne jednostek budżetowych</t>
  </si>
  <si>
    <t>Aktywizacja Wielkiej Pętli Wielkopolski – budowa Promenady etap II</t>
  </si>
  <si>
    <t>Budowa chodników na terenach wiejskich</t>
  </si>
  <si>
    <t>Budowa chodników na terenach wiejskich - FS</t>
  </si>
  <si>
    <t>Budowa ul. Osiedlowej w Niesłabinie</t>
  </si>
  <si>
    <t>Budowa ul. Skłodowskiej – Curie w Śremie</t>
  </si>
  <si>
    <t>Modernizacja dróg asfaltowych</t>
  </si>
  <si>
    <t>Modernizacja dróg gruntowych</t>
  </si>
  <si>
    <t>Modernizacja dróg z wyłączeniem dróg o nawierzchni asfaltowej</t>
  </si>
  <si>
    <t>Wydatki na zakupy inwestycyjne jednostek budżetowych</t>
  </si>
  <si>
    <t>Zakupy inwestycyjne</t>
  </si>
  <si>
    <t>Gospodarka mieszkaniowa</t>
  </si>
  <si>
    <t>Pozostała działalność</t>
  </si>
  <si>
    <t>Wydatki na zakup i objęcie akcji, wniesienie wkładów do spółek prawa handlowego oraz na fundusz statutowy banków państwowych i innych instytucji finansowych</t>
  </si>
  <si>
    <t>Budowa budynków</t>
  </si>
  <si>
    <t>adaptacja pomieszczeń na lokale socjalne</t>
  </si>
  <si>
    <t>Administracja publiczna</t>
  </si>
  <si>
    <t>Urzędy gmin (miast i miast na prawach powiatu)</t>
  </si>
  <si>
    <t>ŚREM@N</t>
  </si>
  <si>
    <t>Bezpieczeństwo publiczne i ochrona przeciwpożarowa</t>
  </si>
  <si>
    <t>Komendy powiatowe Państwowej Straży Pożarnej</t>
  </si>
  <si>
    <t>Wpłaty jednostek na państwowy fundusz celowy na finansowanie i dofinansowanie zadań inwestycyjnych</t>
  </si>
  <si>
    <t>Budowa strażnicy</t>
  </si>
  <si>
    <t>Budowa systemu łączności na potrzeby GZR i SM</t>
  </si>
  <si>
    <t>Rozbudowa monitoringu miejskiego</t>
  </si>
  <si>
    <t>Oświata i wychowanie</t>
  </si>
  <si>
    <t>Szkoły podstawowe</t>
  </si>
  <si>
    <t>Budowa sali gimnastycznej przy Szkole Podstawowej Nr 4 w Śremie</t>
  </si>
  <si>
    <t>Modernizacja sali sportowej w Bodzyniewie</t>
  </si>
  <si>
    <t>Gospodarka komunalna i ochrona środowiska</t>
  </si>
  <si>
    <t>Gospodarka ściekowa i ochrona wód</t>
  </si>
  <si>
    <t>Dotacje celowe z budżetu na finansowanie i dofinansowanie kosztów realizacji inwestycji i zakupów inwestycyjnych jednostek nie zaliczanych do sektora finansów publicznych</t>
  </si>
  <si>
    <t>Budowa przydomowych oczyszczalni ścieków</t>
  </si>
  <si>
    <t>Ochrona powietrza atmosferycznego i klimatu</t>
  </si>
  <si>
    <t>Budowa i modernizacja instalacji ograniczających emisję zanieczyszczeń do atmosfery</t>
  </si>
  <si>
    <t>Termomodernizacja Szkoły Podstawowej Nr 6 – etap I</t>
  </si>
  <si>
    <t>Modernizacja systemu ogrzewania</t>
  </si>
  <si>
    <t>Ochrona różnorodności biologicznej i krajobrazu</t>
  </si>
  <si>
    <t>Modernizacja infrastruktury Miejskiego Parku Ekologicznego w Śremie</t>
  </si>
  <si>
    <t>Oświetlenie ulic, placów i dróg</t>
  </si>
  <si>
    <t>Budowa oświetlenia w Borgowie – FS</t>
  </si>
  <si>
    <t>Budowa oświetlenia w Dobczynie – FS</t>
  </si>
  <si>
    <t>Rozbudowa i modernizacja oświetlenia w gminie Śrem</t>
  </si>
  <si>
    <t>Budowa placów zabaw</t>
  </si>
  <si>
    <t>Budowa placów zabaw - FS</t>
  </si>
  <si>
    <t>Modernizacja kanalizacji deszczowej POM</t>
  </si>
  <si>
    <t xml:space="preserve">Modernizacja sieci kanalizacji deszczowej </t>
  </si>
  <si>
    <t>Kultura i ochrona dziedzictwa narodowego</t>
  </si>
  <si>
    <t>Domy i ośrodki kultury, świetlice i kluby</t>
  </si>
  <si>
    <t>Modernizacja budynku na potrzeby świetlicy w Dąbrowie</t>
  </si>
  <si>
    <t>Modernizacja świetlicy w Pełczynie</t>
  </si>
  <si>
    <t>Modernizacja świetlicy w Wyrzece - FS</t>
  </si>
  <si>
    <t>Rozbudowa świetlicy w Niesłabinie - FS</t>
  </si>
  <si>
    <t>Budowa świetlicy wiejskiej w Szymanowie – etap II</t>
  </si>
  <si>
    <t>Zakupy inwestycyjne - FS</t>
  </si>
  <si>
    <t>Dotacje celowe z budżetu na finansowanie lub dofinansowanie kosztów realizacji inwestycji i zakupów inwestycyjnych innych jednostek sektora finansów publicznych</t>
  </si>
  <si>
    <t>Modernizacja kinoteatru Słonko</t>
  </si>
  <si>
    <t>Biblioteki</t>
  </si>
  <si>
    <t>Modernizacja instalacji centralnego ogrzewania w Bibliotece Publicznej</t>
  </si>
  <si>
    <t>Muzea</t>
  </si>
  <si>
    <t>Modernizacja budynku Muzeum Śremskiego</t>
  </si>
  <si>
    <t>Ochrona zabytków i opieka nad zabytkami</t>
  </si>
  <si>
    <t>Modernizacja ratusza – etap II</t>
  </si>
  <si>
    <t>Budowa altany w sołectwie Olsza-Bystrzek - FS</t>
  </si>
  <si>
    <t>Budowa altany w Sosnowcu – FS</t>
  </si>
  <si>
    <t>Budowa altany wraz z ogrodzeniem przy świetlicy w Kalejach – FS</t>
  </si>
  <si>
    <t>Budowa infrastruktury technicznej w Zbrudzewie – FS</t>
  </si>
  <si>
    <t>Budowa placu przy altanie w miejscowości Kawcze – FS</t>
  </si>
  <si>
    <t>Budowa placu przy świetlicy w Błociszewie</t>
  </si>
  <si>
    <t>Budowa placu przy świetlicy w Lucinach – FS</t>
  </si>
  <si>
    <t>Budowa placu przy świetlicy w Mórce - FS</t>
  </si>
  <si>
    <t xml:space="preserve">Kultura fizyczna </t>
  </si>
  <si>
    <t>Obiekty sportowe</t>
  </si>
  <si>
    <t>Budowa boiska do piłki siatkowej w Górze - FS</t>
  </si>
  <si>
    <t>Budowa pawilonu na boisku w Mechlinie - FS</t>
  </si>
  <si>
    <t>Wydatki na zakup i objęcia akcji, wniesienie wkładów do spółek prawa handlowego oraz na fundusz statutowy banków państwowych i innych instytucji finansowych</t>
  </si>
  <si>
    <t>Wykonanie koncepcji montażu kolektorów słonecznych</t>
  </si>
  <si>
    <t>Wykonanie przyłącza energetycznego</t>
  </si>
  <si>
    <t>Razem</t>
  </si>
  <si>
    <t>Rolnictwo i łowiectwo</t>
  </si>
  <si>
    <t>Infrastruktura wodociągowa i sanitacyjna wsi</t>
  </si>
  <si>
    <t>Budowa sieci wodociągowej</t>
  </si>
  <si>
    <t>Drogi publiczne wojewódzkie</t>
  </si>
  <si>
    <t>Przebudowa chodnika w ciągu drogi wojewódzkiej nr 310-sygnalizacja świetlna na przejściu dla pieszych w Psarskiem</t>
  </si>
  <si>
    <t>Budowa dróg gminnych w Nochowie</t>
  </si>
  <si>
    <t>Budowa drogi w Ostrowie</t>
  </si>
  <si>
    <t>Budowa parkingu dla samochodów osobowych przy ul.1 Maja w Śremie</t>
  </si>
  <si>
    <t>Budowa parkingu przy ul. Szkolnej</t>
  </si>
  <si>
    <t>Budowa ul. Brzechwy od ul.Matejki do Sikorskiego</t>
  </si>
  <si>
    <t>Budowa ul. Ceglanej w Pyszącej</t>
  </si>
  <si>
    <t>Budowa ul. Długiej w Zbrudzewie</t>
  </si>
  <si>
    <t>Budowa ul. Fiołkowej i Azaliowej w Psarskiem</t>
  </si>
  <si>
    <t>Budowa ul. Franciszkańskiej i Zielińskiego w Śremie</t>
  </si>
  <si>
    <t>Budowa ul. Kopernika i Nenckiego w Śremie</t>
  </si>
  <si>
    <t>Budowa ul. Leśnej w Nochowie</t>
  </si>
  <si>
    <t>Budowa ul. Michałowskiego w Śremie</t>
  </si>
  <si>
    <t>Budowa ul. Owocowej w Psarskiem</t>
  </si>
  <si>
    <t>Budowa ul. Puchalskiego i Żurawiej w Śremie</t>
  </si>
  <si>
    <t>Budowa ul. Szkolnej do obwodnicy w Śremie</t>
  </si>
  <si>
    <t>Modernizacja ul. Wawrzyniaka w Wyrzece</t>
  </si>
  <si>
    <t>Przebudowa deptaku przy ul. Chłapowskiego w Śremie</t>
  </si>
  <si>
    <t>Przebudowa ul. Dutkiewicza w Śremie</t>
  </si>
  <si>
    <t>Przebudowa ul. Nowowiejskiego w Śremie</t>
  </si>
  <si>
    <t>Przebudowa ulic Powstańców Wlkp. i Gostyńskiej od ronda im. Armii Krajowej do skrzyżowania z drogą wojewódzką nr 432</t>
  </si>
  <si>
    <t>Przebudowa ulic Piłsudskiego i Kilińskiego</t>
  </si>
  <si>
    <t>Gospodarka gruntami i nieruchomościami</t>
  </si>
  <si>
    <t>Budowa budynku socjalnego nr 2</t>
  </si>
  <si>
    <t>Budowa budynku socjalnego przy ul. Farnej w Śremie</t>
  </si>
  <si>
    <t>Budowa klatki schodowej ul. Przemysłowa 5</t>
  </si>
  <si>
    <t>Modernizacja budynku ul. Dutkiewicza 1</t>
  </si>
  <si>
    <t>Modernizacja dachu budynku ul. Modrzewskiego 9</t>
  </si>
  <si>
    <t>Termomodernizacja budynku ul. Modrzewskiego 7</t>
  </si>
  <si>
    <t>Termomodernizacja budynku ul. Modrzewskiego 8</t>
  </si>
  <si>
    <t>Termomodernizacja budynku ul. Modrzewskiego 9</t>
  </si>
  <si>
    <t>Działalność usługowa</t>
  </si>
  <si>
    <t>Wykonanie tablicy upamiętniającej cmentarz żydowski</t>
  </si>
  <si>
    <t>Komendy powiatowe Policji</t>
  </si>
  <si>
    <t>Oddziały przedszkolne w szkołach podstawowych</t>
  </si>
  <si>
    <t>Modernizacja centralnego ogrzewania w gimnazjum nr 2 w Śremie</t>
  </si>
  <si>
    <t>Termomodernizacja Przedszkola Nr 2</t>
  </si>
  <si>
    <t>Termomodernizacja Szkoły Podstawowej Nr 6 w Śremie</t>
  </si>
  <si>
    <t>Budowa sali sportowej w Krzyżanowie</t>
  </si>
  <si>
    <t>Pozostałe zadania w zakresie polityki społecznej</t>
  </si>
  <si>
    <t>Termomodernizacja obiektu sportowego przy ul. Staszica w Śremie</t>
  </si>
  <si>
    <t>Budowa ściezki przyrodniczo-rekreacyjnej na terenie Łęgów Mechlińskich</t>
  </si>
  <si>
    <t>Schroniska dla zwierząt</t>
  </si>
  <si>
    <t>Rozbudowa i modernizacja schroniska</t>
  </si>
  <si>
    <t>Budowa oświetlenia w Parku im. Puchalskiego</t>
  </si>
  <si>
    <t>Modernizacja i rozbudowa oświetlenia w gminie Śrem</t>
  </si>
  <si>
    <t>Zakup hydrantów</t>
  </si>
  <si>
    <t>Modernizacja przepompowni kanalizacji deszczowej</t>
  </si>
  <si>
    <t>Modernizacja sieci kanalizacji deszczowej</t>
  </si>
  <si>
    <t>Przebudowa kanału deszczowego na terenie ŚPI wschodniego</t>
  </si>
  <si>
    <t>Wykonanie toalet wolnostojących</t>
  </si>
  <si>
    <t>Rozbudowa świetlicy we wsi Pełczyn</t>
  </si>
  <si>
    <t>Rozbudowa świetlicy w Mechlinie</t>
  </si>
  <si>
    <t>Kultura fizyczna i sport</t>
  </si>
  <si>
    <t>Modernizacja infrastruktury sportowej</t>
  </si>
  <si>
    <t>Budowa centrum rekreacyjno-wypoczynkowego w Parskiem etap II</t>
  </si>
  <si>
    <t>Siłownia zewnętrzna w parku Odlewników w Śremie</t>
  </si>
  <si>
    <t xml:space="preserve"> </t>
  </si>
  <si>
    <t xml:space="preserve"> Razem</t>
  </si>
  <si>
    <t>Budowa kanalizacji sanitarnej w Mórce</t>
  </si>
  <si>
    <t>Zakup materiałów na budowę sieci wodociągowej</t>
  </si>
  <si>
    <t>Budowa ronda ul. Kilińskiego, Kolejowa, Mickiewicza</t>
  </si>
  <si>
    <t>Budowa ul. Poznańskiej</t>
  </si>
  <si>
    <t>Budowa deptaku „Promenada”</t>
  </si>
  <si>
    <t>Budowa ścieżki spacerowej wzdłuż jeziora Grzymisławskiego</t>
  </si>
  <si>
    <t>Budowa ul. Andersena</t>
  </si>
  <si>
    <t>Budowa ul. Astrowej w Psarskiem</t>
  </si>
  <si>
    <t>Budowa ul. Korczaka</t>
  </si>
  <si>
    <t>Budowa ul. Leśnej w Psarskiem</t>
  </si>
  <si>
    <t>Koncepcja budowy drogi nr 12 KdD – obszar Helenki</t>
  </si>
  <si>
    <t>Modernizacja skrzyżowania ul. Staszica i Jeziornej</t>
  </si>
  <si>
    <t>Modernizacja ul. Popiełuszki w Śremie</t>
  </si>
  <si>
    <t>Modernizacja ul. Przemysłowej w Śremie</t>
  </si>
  <si>
    <t>Rewitalizacja (przebudowa) Rynku</t>
  </si>
  <si>
    <t>Odszkodowania i wykupy pod drogi</t>
  </si>
  <si>
    <t>Zakup wiat przystankowych</t>
  </si>
  <si>
    <t>Turystyka</t>
  </si>
  <si>
    <t>Zadania w zakresie upowszechniania turystyki</t>
  </si>
  <si>
    <t>Rozbudowa przystani nad Wartą</t>
  </si>
  <si>
    <t>Wykupy gruntów</t>
  </si>
  <si>
    <t>Zakup odcinka kanalizacji deszczowej w Parskiem</t>
  </si>
  <si>
    <t>Modernizacja elewacji budynków na zapleczu ratusza</t>
  </si>
  <si>
    <t>Termomodernizacja budynków przy ul. Poznańskiej 14 i 9</t>
  </si>
  <si>
    <t>Termomodernizacja budynków przy ul. Stary Rynek 5 i 6</t>
  </si>
  <si>
    <t>Termomodernizacja budynku przy ul. Modrzewskiego 5</t>
  </si>
  <si>
    <t>Termomodernizacja budynku przy ul. Powstańców Wlkp. 10</t>
  </si>
  <si>
    <t>Śrem@n</t>
  </si>
  <si>
    <t>Zakup aparatu fotograficznego</t>
  </si>
  <si>
    <t>Zakup oprogramowania</t>
  </si>
  <si>
    <t>Zakup radiotelefonów</t>
  </si>
  <si>
    <t>Zakup rejestratora rozmów do infolinii</t>
  </si>
  <si>
    <t>Zakup sprzętu komputerowego</t>
  </si>
  <si>
    <t>Promocja jednostek samorządu terytorialnego</t>
  </si>
  <si>
    <t>Wykonanie figury żyrafy</t>
  </si>
  <si>
    <t xml:space="preserve"> Komendy powiatowe Policji</t>
  </si>
  <si>
    <t>Zakup mierników prędkości</t>
  </si>
  <si>
    <t xml:space="preserve"> Straż Miejska</t>
  </si>
  <si>
    <t>Zakup centrali telefonicznej</t>
  </si>
  <si>
    <t>Zakup samochodu</t>
  </si>
  <si>
    <t>Zakup pieca</t>
  </si>
  <si>
    <t>Przedszkola</t>
  </si>
  <si>
    <t>Zakup patelni elektrycznej</t>
  </si>
  <si>
    <t>Budowa sali gimnastycznej w Bodzyniewie</t>
  </si>
  <si>
    <t>Modernizacja budynku na potrzeby przedszkola w Dąbrowie</t>
  </si>
  <si>
    <t>Termomodernizacja Szkoły Podstawowej Nr 4</t>
  </si>
  <si>
    <t>Termomodernizacja Szkoły Podstawowej w Pyszącej</t>
  </si>
  <si>
    <t>Oczyszczanie miast i wsi</t>
  </si>
  <si>
    <t>Rozwój systemu oczyszczania –zakup zamiatarki</t>
  </si>
  <si>
    <t>Utrzymanie zieleni w miastach i gminach</t>
  </si>
  <si>
    <t>Wykonanie pomnika Rodziny w Parku im. Powstańców Wlkp.</t>
  </si>
  <si>
    <t>Zakup urządzeń zabawowych</t>
  </si>
  <si>
    <t>Rozbudowa schroniska dla psów w Gaju - kojce</t>
  </si>
  <si>
    <t>Budowa oświetlenia ul. Kościuszki i Wyszyńskiego w Śremie</t>
  </si>
  <si>
    <t>Rozbudowa oświetlenia drogowego we wsiach</t>
  </si>
  <si>
    <t>Rozbudowa oświetlenia w mieście</t>
  </si>
  <si>
    <t>Zakup zaworów zwrotnych – przepompownia wód</t>
  </si>
  <si>
    <t>Budowa sali sportowej ze świetlicą w Krzyżanowie</t>
  </si>
  <si>
    <t>Budowa świetlicy w Szymanowie</t>
  </si>
  <si>
    <t>Modernizacja świetlicy w Błociszewie</t>
  </si>
  <si>
    <t>Rozbudowa świetlicy wiejskiej we wsi Mórka</t>
  </si>
  <si>
    <t>Zakup chłodziarki do świetlicy wiejskiej</t>
  </si>
  <si>
    <t>Modernizacja kinoteatru “Słonko” –       III etap</t>
  </si>
  <si>
    <t>Budowa galerii - Muzeum</t>
  </si>
  <si>
    <t xml:space="preserve"> Ochrona zabytków i opieka nad zabytkami</t>
  </si>
  <si>
    <t xml:space="preserve"> Wydatki inwestycyjne jednostek budżetowych</t>
  </si>
  <si>
    <t>Modernizacja i zabezpieczenie wieży wodociągowej</t>
  </si>
  <si>
    <t>Modernizacja ratusza – I etap</t>
  </si>
  <si>
    <t>Rozbudowa infrastruktury sportowej</t>
  </si>
  <si>
    <t>Modernizacja boisk sportowych</t>
  </si>
  <si>
    <t>Dział 010</t>
  </si>
  <si>
    <t xml:space="preserve">Budowy kanalizacji sanitarnej w Bystrzku i Olszy  </t>
  </si>
  <si>
    <t xml:space="preserve">budowy kanalizacji sanitarnej w Wyrzece </t>
  </si>
  <si>
    <t xml:space="preserve">budowy kanalizacji sanitarnej w Pyszącej </t>
  </si>
  <si>
    <t>Dział 600</t>
  </si>
  <si>
    <t xml:space="preserve">budowa drogi gminnej Śrem – Grzymysław </t>
  </si>
  <si>
    <t>budowa dróg gminnych w Psarskim</t>
  </si>
  <si>
    <t xml:space="preserve">budowa ul. Kopernika i przyległych </t>
  </si>
  <si>
    <t xml:space="preserve">budowa ul. Leśnej w Nochowie </t>
  </si>
  <si>
    <t xml:space="preserve">budowa dróg gminnych w Nochowie  </t>
  </si>
  <si>
    <t xml:space="preserve">budowa ul. Długiej w Zbrudzewie </t>
  </si>
  <si>
    <t xml:space="preserve">budowa dróg gminnych ŚPI –Wsch </t>
  </si>
  <si>
    <t>budowa drogi gminnej ul. Zachodnia w Pyszącej</t>
  </si>
  <si>
    <t xml:space="preserve">budowa parkingów ul. Szeroka </t>
  </si>
  <si>
    <t xml:space="preserve">modernizacja ul. Piaskowej </t>
  </si>
  <si>
    <t xml:space="preserve">modernizacja ul. Nowowiejskiego </t>
  </si>
  <si>
    <t>budowa parkingu przy filii UAM</t>
  </si>
  <si>
    <t xml:space="preserve">modernizacja ul. Kołłątaja, Kochanowskiego, Reja, Bema i Modrzewskiego </t>
  </si>
  <si>
    <t xml:space="preserve">budowa chodników we wsiach </t>
  </si>
  <si>
    <t xml:space="preserve">modernizacja ul. Adamskiego i Szkolnej </t>
  </si>
  <si>
    <t xml:space="preserve">modernizacja ul. Grottgera </t>
  </si>
  <si>
    <t xml:space="preserve">tunel pieszo – rowerowy Kawcze </t>
  </si>
  <si>
    <t xml:space="preserve">bezpieczna droga do szkoły  </t>
  </si>
  <si>
    <t xml:space="preserve">wykup gruntów pod drogi </t>
  </si>
  <si>
    <t>Dział 700</t>
  </si>
  <si>
    <t xml:space="preserve">rozbudowa zasobu lokali socjalnych </t>
  </si>
  <si>
    <t xml:space="preserve">wykup gruntów </t>
  </si>
  <si>
    <t xml:space="preserve">modernizacja i budowa chodników w Śremie </t>
  </si>
  <si>
    <t>Dział 750</t>
  </si>
  <si>
    <t xml:space="preserve">obiekt oświatowy Bazar </t>
  </si>
  <si>
    <t>termomodernizacja Gimnazjum Nr 1 i Przedszkola Nr 7</t>
  </si>
  <si>
    <t xml:space="preserve">zakup sprzętu komputerowego </t>
  </si>
  <si>
    <t>Dział 852</t>
  </si>
  <si>
    <t xml:space="preserve">modernizacji konwiktu dla potrzeb ŚDS w Śremie  </t>
  </si>
  <si>
    <t xml:space="preserve">zakupu samochodu na potrzeby ŚDS </t>
  </si>
  <si>
    <t>Dział 900</t>
  </si>
  <si>
    <t xml:space="preserve">wniesienie udziałów do PGKiM w Śremie Sp. z o.o. na zakup sprzętu do gospodarki odpadami    </t>
  </si>
  <si>
    <t xml:space="preserve">oświetlenie ulicy Staszica </t>
  </si>
  <si>
    <t xml:space="preserve">oświetlenie wsi Niesłabin </t>
  </si>
  <si>
    <t>RAZEM</t>
  </si>
  <si>
    <t>Budowa parkingu przy ul. Roweckiego</t>
  </si>
  <si>
    <t>Budowa prowaoskrętu - ul.Chłapowskiego/ul.Kilińskiego</t>
  </si>
  <si>
    <t>Dział 630</t>
  </si>
  <si>
    <t>Pzrystań kajakowa - rzeka Warta</t>
  </si>
  <si>
    <t>Dział 801</t>
  </si>
  <si>
    <t>Dział 851</t>
  </si>
  <si>
    <t>Budowa zaplecza socjalnego - boisko ul. Zamenhofa</t>
  </si>
  <si>
    <t>Dział 926</t>
  </si>
  <si>
    <t>Wymiana ogrzewania</t>
  </si>
  <si>
    <t xml:space="preserve">budowa kanalizacji sanitarnej w Mechlinie </t>
  </si>
  <si>
    <t xml:space="preserve">budowa kanalizacji sanitarnej w Wyrzece </t>
  </si>
  <si>
    <t xml:space="preserve">budowa kanalizacji sanitarnej w Pyszącej </t>
  </si>
  <si>
    <t xml:space="preserve">Dział 010 </t>
  </si>
  <si>
    <t>program odnowy wsi: budowa terenów sportowo-rekreacyjnych we wsi Psarskie- etap I</t>
  </si>
  <si>
    <t>program odnowy wsi: modernizacja boiska szkolnego we wsi Zbrudzewo- etap I</t>
  </si>
  <si>
    <t xml:space="preserve">budowa chodników wiejskich </t>
  </si>
  <si>
    <t xml:space="preserve">budowa dróg gminnych w Nochowie (Okrężna i przyległe) </t>
  </si>
  <si>
    <t xml:space="preserve">budowa dróg gminnych w Psarskim (Różana, Bzowa) </t>
  </si>
  <si>
    <t xml:space="preserve">budowa ul. Leśnej w Psarskim </t>
  </si>
  <si>
    <t xml:space="preserve">budowa drogi w Bodzyniewie </t>
  </si>
  <si>
    <t xml:space="preserve">budowa drogi w Szymanowie </t>
  </si>
  <si>
    <t xml:space="preserve">budowa parkingu przy filii UAM ul. Grunwaldzka </t>
  </si>
  <si>
    <t xml:space="preserve">budowa ul. Środkowej w Śremie </t>
  </si>
  <si>
    <t xml:space="preserve">budowa ul. Puchalskiego, Żurawiej, Strusia </t>
  </si>
  <si>
    <t xml:space="preserve">modernizacja ul. Kołłątaja, Kochanowskiego </t>
  </si>
  <si>
    <t xml:space="preserve">rewitalizacja Pl. 20 Października </t>
  </si>
  <si>
    <t xml:space="preserve">zakup wiat przystankowych </t>
  </si>
  <si>
    <t>system informatycznego zarządzania gminą „Śreman”</t>
  </si>
  <si>
    <t>Dział 754</t>
  </si>
  <si>
    <t xml:space="preserve">zakupu sprzętu komputerowego dla policji </t>
  </si>
  <si>
    <t>Dział 758</t>
  </si>
  <si>
    <t>rondo ul.Kilińskiego- Grunwaldzka</t>
  </si>
  <si>
    <t>budowa chodnika w Dąbrowie</t>
  </si>
  <si>
    <t>budowa obwodnicy</t>
  </si>
  <si>
    <t>budowa zaplecza socjalnego - boisko ul. Zamenhofa</t>
  </si>
  <si>
    <t xml:space="preserve">rozbudowa sieci wodno-kanalizacyjnej w ul. Puchalskiego, Żurawiej, Strusia </t>
  </si>
  <si>
    <t>Dział 921</t>
  </si>
  <si>
    <t>modernizacja kina Słonko</t>
  </si>
  <si>
    <t xml:space="preserve">adaptacja pomieszczeń ul. Okulickiego na potrzeby OPS </t>
  </si>
  <si>
    <t xml:space="preserve">modernizacja konwiktu dla potrzeb ŚDS w Śremie </t>
  </si>
  <si>
    <t xml:space="preserve">termomodernizacja obiektów oświatowych </t>
  </si>
  <si>
    <t xml:space="preserve">sieć łączności zarządzania kryzysowego </t>
  </si>
  <si>
    <t>sieć monitoringu miejskiego</t>
  </si>
  <si>
    <t>program odnowy wsi: modernizacja budynku świetlicy we wsi Dalewo- etap I</t>
  </si>
  <si>
    <t>§</t>
  </si>
  <si>
    <t>Zadanie</t>
  </si>
  <si>
    <t>Finansowanie nakładów w zł</t>
  </si>
  <si>
    <t>Finansowanie nakładów w %</t>
  </si>
  <si>
    <t>Rozdz</t>
  </si>
  <si>
    <t>koszty ogółem</t>
  </si>
  <si>
    <t>środki własne</t>
  </si>
  <si>
    <t>środki unijne</t>
  </si>
  <si>
    <t>kredyt komercyjny</t>
  </si>
  <si>
    <t>kredyt termomodern</t>
  </si>
  <si>
    <t>pożyczka WFOŚ</t>
  </si>
  <si>
    <t>własne</t>
  </si>
  <si>
    <t>unijne</t>
  </si>
  <si>
    <t>komerc</t>
  </si>
  <si>
    <t>termo</t>
  </si>
  <si>
    <t>WFOŚ</t>
  </si>
  <si>
    <t>Modernizacja boisk w parku Powstańców Wlkp.</t>
  </si>
  <si>
    <t>Budowa skate parku</t>
  </si>
  <si>
    <t>Budowa siłowni zewnętrznych</t>
  </si>
  <si>
    <t>Wykonanie pomnika skrzydeł katyńskich</t>
  </si>
  <si>
    <t>Cyfryzacja kinoteatru Słonko</t>
  </si>
  <si>
    <t>Modernizacja świetlicy w Górze</t>
  </si>
  <si>
    <t>Modernizacja świetlicy w Pyszącej</t>
  </si>
  <si>
    <t>Modernizacja szaletu</t>
  </si>
  <si>
    <t>Modernizacja przepompowni ul. Piaskowa w Śremie</t>
  </si>
  <si>
    <t>Budowa kanalizacji deszczowej ul. Nadbrzeżna w Śremie</t>
  </si>
  <si>
    <t>Budowa oświetlenia ścieżki pieszorowerowej do Nochowa</t>
  </si>
  <si>
    <t>Budowa ścieżki przyrodniczo-rekreacyjnej na terenie Łęgów Mechlińskich</t>
  </si>
  <si>
    <t>Modernizacja dachu w Szkole Podstawowej Nr 4 w Śremie</t>
  </si>
  <si>
    <t>Modernizacja dachu w Szkole Podstawowej Nr 1 w Śremie</t>
  </si>
  <si>
    <t>Straż gminna (miejska)</t>
  </si>
  <si>
    <t>Wykonanie zbiornika rozsączającego w Dalewie</t>
  </si>
  <si>
    <t>Modernizacja budynków za zapleczu ratusza</t>
  </si>
  <si>
    <t>Budowa klatki schodowej ul. Przemysłowa 5</t>
  </si>
  <si>
    <t>Wymiana oznakowania ulic na terenie miasta Śrem</t>
  </si>
  <si>
    <t>Rozbudowa parkingów przy ul. 1 Maja w Śremie</t>
  </si>
  <si>
    <t>Przebudowa ul. Powstańców Wlkp. i Gostyńskiej od ronda im. AK do drogi wojewódzkiej nr 432</t>
  </si>
  <si>
    <t>Przebudowa ul. Krótkiej w Śremie</t>
  </si>
  <si>
    <t>Modernizacja ul. Środkowej w Śremie</t>
  </si>
  <si>
    <t>Modernizacja ul. Kolejowej w Śremie</t>
  </si>
  <si>
    <t>Modernizacja alei w parku Powstańców Wlkp.</t>
  </si>
  <si>
    <t xml:space="preserve">Budowa ul. Skłodowskiej – Curie </t>
  </si>
  <si>
    <t>Budowa ul. Parkowej w Mórce</t>
  </si>
  <si>
    <t>Budowa ul. Ogrodowej w Dąbrowie</t>
  </si>
  <si>
    <t>Budowa ul. Nowe Osiedle w Mechlinie</t>
  </si>
  <si>
    <t>Budowa ul. Krętej w Śremie</t>
  </si>
  <si>
    <t>Budowa parkingu przy ul. Powstańców Wlkp. w Śremie</t>
  </si>
  <si>
    <t>Budowa łącznika ul. Szkolnej</t>
  </si>
  <si>
    <t>w Bodzyniewie</t>
  </si>
  <si>
    <t xml:space="preserve">Przebudowa drogi powiatowej </t>
  </si>
  <si>
    <t>w Grodzewie</t>
  </si>
  <si>
    <t xml:space="preserve">Budowa kanalizacji sanitarnej </t>
  </si>
  <si>
    <t>01010</t>
  </si>
  <si>
    <t>010</t>
  </si>
  <si>
    <t>obligacje</t>
  </si>
  <si>
    <t>Budowa centrum rekreacyjno-wypoczynkowego w Psarskiem</t>
  </si>
  <si>
    <t>Modernizacja obiektu sportowego przy ul. Staszica w Śremie</t>
  </si>
  <si>
    <t>Budowa sali do bowlingu w Śremie</t>
  </si>
  <si>
    <t>Wykonanie pomnika Heliodora Święcickiego</t>
  </si>
  <si>
    <t>Budowa Sali widowiskowej w Śremie</t>
  </si>
  <si>
    <t>Modernizacja wieży wodociągowej-etap II</t>
  </si>
  <si>
    <t>Modernizacja kinoteatru “Słonko” –       IV etap</t>
  </si>
  <si>
    <t>Rozbudowa świetlicy we wsi Mórka</t>
  </si>
  <si>
    <t>Klimatyzacja sali głównej w Mórce</t>
  </si>
  <si>
    <t>Rozbudowa oświetlenia w mieście</t>
  </si>
  <si>
    <t>Rozbudowa oświetlenia drogowego na wsiach</t>
  </si>
  <si>
    <t>Budowa oświetlenia w Szymanowie-etap II</t>
  </si>
  <si>
    <t>Budowa oświetlenia ulicznego w Szymanowie</t>
  </si>
  <si>
    <t>Budowa oświetlenia ul. 750-lecia w Śremie</t>
  </si>
  <si>
    <t>Zagospodarowanie terenu byłej żwirowni na Helenkach</t>
  </si>
  <si>
    <t>Zakup ładowarki i hakowca</t>
  </si>
  <si>
    <t>Zakup kontenerów</t>
  </si>
  <si>
    <t>Wydatki na zakup i objęcie akcji, wniesienie wkładów do spółek prawa handlowego oraz na fundusz statutowy banków państwowych i innych instytucji finansowych</t>
  </si>
  <si>
    <t>Gospodarka odpadami</t>
  </si>
  <si>
    <t>Budowa kanalizacji sanitarnej w Olszy-Bystrzku II etap</t>
  </si>
  <si>
    <t>Termomodernizacja Przedszkola Nr 6</t>
  </si>
  <si>
    <t>Termomodernizacja Przedszkola Nr 5</t>
  </si>
  <si>
    <t xml:space="preserve">Budowa sali gimnastycznej przy SP 4 w Śremie </t>
  </si>
  <si>
    <t>Gimnazja</t>
  </si>
  <si>
    <t>Zakup samochodu – straż pożarna</t>
  </si>
  <si>
    <t>Dotacje celowe przekazane dla powiatu na inwestycje i zakupy inwestycyjne realizowane na podstawie porozumień (umów) między jednostkami samorządu terytorialnego</t>
  </si>
  <si>
    <t>Izolacja ścian piwnicy budynku USC</t>
  </si>
  <si>
    <t>Aktywizacja Wielkiej Pętli Wielkopolski – etap III budowa przystani nad Wartą</t>
  </si>
  <si>
    <t>Przebudowa ul. Zachodniej w Śremie</t>
  </si>
  <si>
    <t>Modernizacja ul. Szkolnej w Śremie od Bema do Adamskiego</t>
  </si>
  <si>
    <t>Modernizacja ul. Orzeszkowej w Śremie</t>
  </si>
  <si>
    <t>Modernizacja drogi wewnętrznej w Gaju</t>
  </si>
  <si>
    <t>Koncepcja budowy drogi nr 12 KdD-obszar Helenki</t>
  </si>
  <si>
    <t>Budowa ul. Owocowej w Parskiem</t>
  </si>
  <si>
    <t>Budowa ul. Ks. Abp. Baraniaka w Śremie</t>
  </si>
  <si>
    <t>Budowa ul. Korczaka w Śremie</t>
  </si>
  <si>
    <t>Budowa ul. Grunwaldzkiej w Śremie</t>
  </si>
  <si>
    <t>Budowa ul. Brzechwy i Tuwima w Śremie</t>
  </si>
  <si>
    <t>Budowa ul. Andersena w Śremie</t>
  </si>
  <si>
    <t>Budowa parkingu przy ul. Powstańców Wlkp. w Śremie</t>
  </si>
  <si>
    <t>Budowa parkingu przy ul.1 Maja w Śremie</t>
  </si>
  <si>
    <t>Budowa łącznika ul. Wojska Polskiego-Prosta</t>
  </si>
  <si>
    <t>Budowa drogi w Dalewie</t>
  </si>
  <si>
    <t>Barierki łańcuszkowe wokół pomników na Rynku</t>
  </si>
  <si>
    <t>Modernizacja ul. Kochanowskiego w Śremie</t>
  </si>
  <si>
    <t>Przebudowa ul. Chełmońskiego w Śremie</t>
  </si>
  <si>
    <t>Budowa pełnej sygnalizacji świetlnej w ciągu drogi wojewódzkiej nr 432</t>
  </si>
  <si>
    <t>Budowa kanalizacji sanitarnej w Lucinach</t>
  </si>
  <si>
    <t>Budowa kanalizacji sanitarnej w Dąbrowie</t>
  </si>
  <si>
    <t>Rozbudowa kanalizacji sanitarnej w Pyszącej</t>
  </si>
  <si>
    <t>Rozbudowa kanalizacji sanitarnej w Borgowie I etap</t>
  </si>
  <si>
    <t>Budowa kanalizacji sanitarnej w Kawczu</t>
  </si>
  <si>
    <t>Wieża wodociągowa – zabezpieczenie przed awarią</t>
  </si>
  <si>
    <t>Modernizacja Ratusza II etap</t>
  </si>
  <si>
    <t>Modernizacja Ratusza I etap</t>
  </si>
  <si>
    <t>Modernizacja muzeum Etap II Galeria</t>
  </si>
  <si>
    <t>Rozbudowa oświetlenia drogowego ul. Staszica</t>
  </si>
  <si>
    <t>Zakup nagrzewnicy z termostatem do schroniska w Gaju</t>
  </si>
  <si>
    <t>Kładka przy oczku wodnym w Parku Miejskim</t>
  </si>
  <si>
    <t>Świadczenia rodzinne, zaliczka alimentacyjna oraz składki na ubezpieczenia emerytalne i rentowe z ubezpieczenia społecznego</t>
  </si>
  <si>
    <t>Pomoc społeczna</t>
  </si>
  <si>
    <t>Zakup samochodu dla Policji</t>
  </si>
  <si>
    <t>Przeciwdziałanie alkoholizmowi</t>
  </si>
  <si>
    <t>Ochrona zdrowia</t>
  </si>
  <si>
    <t>Termomodernizacja Szkoły Podstawowej Nr 1</t>
  </si>
  <si>
    <t>Termomodernizacja budynku ul. Okulickiego 3</t>
  </si>
  <si>
    <t>Termomodernizacja budynku szkoły w Zbrudzewie</t>
  </si>
  <si>
    <t>Sala gimnastyczna w Bodzyniewie</t>
  </si>
  <si>
    <t>Budowa przedszkola na Helenkach</t>
  </si>
  <si>
    <t>Rozbudowa i modernizacja systemu ostrzegania i alarmowania ludności</t>
  </si>
  <si>
    <t xml:space="preserve"> Obrona cywilna</t>
  </si>
  <si>
    <t>Zakup gabloty ogłoszeniowej</t>
  </si>
  <si>
    <t>Program ewidencyjny – Cmentarz Komunalny</t>
  </si>
  <si>
    <t>Montaż nagłośnienia na Cmentarzu Komunalnym</t>
  </si>
  <si>
    <t>Cmentarze</t>
  </si>
  <si>
    <t>Termomodernizacja budynków mieszkalnych przy ul. Modrzewskiego 1 i 3</t>
  </si>
  <si>
    <t>Zakup lokali</t>
  </si>
  <si>
    <t>Zakup materiałów instalacyjnych</t>
  </si>
  <si>
    <t>Modernizacja ulic Kilińskiego i Piłsudskiego</t>
  </si>
  <si>
    <t>Likwidacja kolizji energetycznych ŚPI wschodnie</t>
  </si>
  <si>
    <t>Budowa ul. Zachodniej w Pyszącej</t>
  </si>
  <si>
    <t>Budowa ul. Narcyzowej i Sikorskiego w Psarskiem</t>
  </si>
  <si>
    <t>Budowa ścieżki spacerowej do jeziora Grzymisławskiego</t>
  </si>
  <si>
    <t>Budowa ronda ul. Kilińskiego, Sikorskiego</t>
  </si>
  <si>
    <t xml:space="preserve"> Budowa drogi ul.Nowowiejskiego w Śremie</t>
  </si>
  <si>
    <t>Budowa drogi gminnej w Mórce</t>
  </si>
  <si>
    <t>Budowa drogi gminnej w Bodzyniewie</t>
  </si>
  <si>
    <t>Drewniany pomost</t>
  </si>
  <si>
    <t>Budowa kanalizacji sanitarnej w Olszy-Bystrzku (II etap)</t>
  </si>
  <si>
    <t>Budowa kanalizacji deszczowej w Dalewie</t>
  </si>
  <si>
    <t>Budowa kanalizacji deszczowej w Parskiem ul. Leśna</t>
  </si>
  <si>
    <r>
      <t>Wydatki inwestycyjne jednostek budżetowych</t>
    </r>
    <r>
      <rPr>
        <u/>
        <sz val="10"/>
        <color theme="1"/>
        <rFont val="Times New Roman"/>
        <family val="1"/>
        <charset val="238"/>
      </rPr>
      <t xml:space="preserve">       </t>
    </r>
  </si>
  <si>
    <t>Budowa pomostu- jezioro Grzymisławskie</t>
  </si>
  <si>
    <t>Adaptacja budynku gospodarczego (Muzeum)</t>
  </si>
  <si>
    <t>Modernizacja kinoteatru “Słonko” –       (II etap)</t>
  </si>
  <si>
    <t>Zakup urządzeń zabawowych i sportowych</t>
  </si>
  <si>
    <t xml:space="preserve"> Wydatki na zakupy inwestycyjne jednostek budżetowych</t>
  </si>
  <si>
    <t>Rozbudowa sieci wodno-kanalizacyjnych w ul. Puchalskiego i Żurawiej</t>
  </si>
  <si>
    <t>Rozbudowa oświetlenia drogowego w Niesłabinie</t>
  </si>
  <si>
    <t>Rozbudowa oświetlenia drogowego ul.Staszica</t>
  </si>
  <si>
    <t>Rozwój systemu gospodarki odpadami komunalnymi</t>
  </si>
  <si>
    <t>Wydatki na zakup i objęcie akcji oraz wniesienie wkładów do spółek prawa handlowego</t>
  </si>
  <si>
    <t>Zakup telewizora</t>
  </si>
  <si>
    <t>Ośrodki wsparcia</t>
  </si>
  <si>
    <t>Zakup windy</t>
  </si>
  <si>
    <t>Szpitale ogólne</t>
  </si>
  <si>
    <t>Termomodernizacja Przedszkola Nr 3</t>
  </si>
  <si>
    <t>Budowa i modernizacja boisk sportowych</t>
  </si>
  <si>
    <t>Straż Miejska</t>
  </si>
  <si>
    <t xml:space="preserve"> Dotacje celowe przekazane dla powiatu na inwestycje i zakupy inwestycyjne realizowane na podstawie porozumień (umów) między jednostkami samorządu terytorialnego</t>
  </si>
  <si>
    <t>Zakup komputerów</t>
  </si>
  <si>
    <t>Zakup kopiarki</t>
  </si>
  <si>
    <t>Śrem@n – system zintegrowanego zarządzania</t>
  </si>
  <si>
    <t xml:space="preserve">Klimatyzacja </t>
  </si>
  <si>
    <t>Przystań kajakowa-rzeka Warta</t>
  </si>
  <si>
    <t>Rozbudowa i modernizacja dróg w sołectwach</t>
  </si>
  <si>
    <t>Modernizacja ul Szkolnej w Śremie od ul.Bema do Adamskiego</t>
  </si>
  <si>
    <t>Modernizacja ul.Przemysłowej w Śremie</t>
  </si>
  <si>
    <t>Likwidacja kolizji energetycznej na terenie ŚPI-WSCH</t>
  </si>
  <si>
    <t>Budowa ul.Zachodniej w Pyszącej</t>
  </si>
  <si>
    <t>Budowa ul.Puchalskiego i Żurawiej w Śremie</t>
  </si>
  <si>
    <t>Budowa ul.Narcyzowej i Sikorskiego w Psarskich</t>
  </si>
  <si>
    <t>Budowa ul.Matejki w Śremie</t>
  </si>
  <si>
    <t>Budowa ul.Kopernika i Chałubińskiego w Śremie</t>
  </si>
  <si>
    <t>Budowa ul.Komorowskiego</t>
  </si>
  <si>
    <t>Budowa ul.Długiej w Zbrudzewie</t>
  </si>
  <si>
    <t>Budowa ul.Ceglanej w Pyszącej</t>
  </si>
  <si>
    <t>Budowa tunelu pieszo-rowerowego w Kawczu (II etap)</t>
  </si>
  <si>
    <t>Budowa ronda ul. Kilińskiego</t>
  </si>
  <si>
    <t>Budowa parkingu przy ul.Szerokiej w Śremie</t>
  </si>
  <si>
    <t>Budowa drogi gminnej w Szymanowie</t>
  </si>
  <si>
    <t>Budowa drogi gminnej w Pyszącej (obszar gospodarczy)</t>
  </si>
  <si>
    <t>Budowa kanalizacji sanitarnej w Wyrzece</t>
  </si>
  <si>
    <t>Budowa kanalizacji deszczowej w Psarskich (ul.Narcyzowa, Sikorskiego, Jaworowa, Klonowa, Leśna)</t>
  </si>
  <si>
    <r>
      <t>Wydatki na zakup i objęcie akcji, wniesienie wkładów do spółek prawa handlowego oraz na fundusz statutowy banków państwowych i innych instytucji finansowych</t>
    </r>
    <r>
      <rPr>
        <u/>
        <sz val="10"/>
        <color theme="1"/>
        <rFont val="Times New Roman"/>
        <family val="1"/>
        <charset val="238"/>
      </rPr>
      <t xml:space="preserve">       </t>
    </r>
  </si>
  <si>
    <t>środki unijne / dotacje</t>
  </si>
  <si>
    <t>kredyt termomod/ inwestycyjny</t>
  </si>
  <si>
    <t>unijne/ dotacje</t>
  </si>
  <si>
    <t>kredyt komerc</t>
  </si>
  <si>
    <t>kredyt termo/ inwestyc</t>
  </si>
  <si>
    <t>pożycz.WFOŚ</t>
  </si>
  <si>
    <t>2006                                                    Zadania</t>
  </si>
  <si>
    <t>2005                                                    Zadania</t>
  </si>
  <si>
    <t>kredyt termomod</t>
  </si>
  <si>
    <t>kredyt termo</t>
  </si>
  <si>
    <t>modernizację Kina „Słonko</t>
  </si>
  <si>
    <t xml:space="preserve">budowę boiska sportowego w Mórce </t>
  </si>
  <si>
    <t xml:space="preserve">wniesienia wkładu do PGKiM w Śremie Spółka z o.o.  </t>
  </si>
  <si>
    <t xml:space="preserve">budowy kanalizacji Helenki C </t>
  </si>
  <si>
    <t xml:space="preserve">termomodernizacji budynku OPS </t>
  </si>
  <si>
    <t>zakup sprzętu komputerowego</t>
  </si>
  <si>
    <t>budowa budynku socjalno-gospodarczego - stadion ul. Zamenhofa</t>
  </si>
  <si>
    <t>termomodernizacja obiektów publicznych</t>
  </si>
  <si>
    <t xml:space="preserve">zakupu kserokopiarki </t>
  </si>
  <si>
    <t>budowa ciągu pieszego - Krzyżanowo</t>
  </si>
  <si>
    <t>zakup samochodu dla PSP</t>
  </si>
  <si>
    <t>Dzial 754</t>
  </si>
  <si>
    <t xml:space="preserve">zakup programu elektronicznego obiegu dokumentów                                                                    </t>
  </si>
  <si>
    <t xml:space="preserve">wykupy gruntów  </t>
  </si>
  <si>
    <t xml:space="preserve">dokumentacja projektowa dotycząca adaptacji budynku poszkolnego w Dalewie  </t>
  </si>
  <si>
    <t>zakup wiat przystankowych</t>
  </si>
  <si>
    <t>budowa drogi gminnej w Pyszącej (ul. Zachodnia)</t>
  </si>
  <si>
    <t xml:space="preserve">budowa dróg gminnych w Psarskich </t>
  </si>
  <si>
    <t xml:space="preserve">budowa dróg gminnych w Nochowie </t>
  </si>
  <si>
    <t xml:space="preserve">budowa drogi gminnej ze Śremu do Grzymisławia </t>
  </si>
  <si>
    <t>budowa drogi gminnej w Bodzyniewie</t>
  </si>
  <si>
    <t xml:space="preserve">budowa parkingu i chodników ul. Grunwaldzka </t>
  </si>
  <si>
    <t xml:space="preserve">ul. Malczewskiego w Śremie oświetlenie </t>
  </si>
  <si>
    <t xml:space="preserve">ul. Różana Psarskie I etap </t>
  </si>
  <si>
    <t xml:space="preserve">wykupy, odszkodowania za grunty pod drogi </t>
  </si>
  <si>
    <t xml:space="preserve">budowa drogi gminnej w Szymanowie </t>
  </si>
  <si>
    <t xml:space="preserve">Śremski Park Inwestycyjny </t>
  </si>
  <si>
    <t xml:space="preserve">budowa chodników na wsiach </t>
  </si>
  <si>
    <t xml:space="preserve">budowa ul. Szerokiej </t>
  </si>
  <si>
    <t>kanalizacja sanitarna  w Pyszącej</t>
  </si>
  <si>
    <t xml:space="preserve">kanalizacja sanitarna  w Mechlinie  </t>
  </si>
  <si>
    <t xml:space="preserve">kanalizacja sanitarna w Błociszewie </t>
  </si>
  <si>
    <t>pożycz. WFOŚ</t>
  </si>
  <si>
    <t>środki unijne/ dotacje</t>
  </si>
  <si>
    <t>2004                             Zadania</t>
  </si>
  <si>
    <t>zagospodarowanie Placu 20-go Października</t>
  </si>
  <si>
    <t>zakup wyparzacza</t>
  </si>
  <si>
    <t>Dział 854</t>
  </si>
  <si>
    <t>budowa gimnazjum w Dąbrowie</t>
  </si>
  <si>
    <t>modernizacja kotłowni w Bodzyniewie</t>
  </si>
  <si>
    <t xml:space="preserve">wykonanie sygnalizacji świetlnych </t>
  </si>
  <si>
    <t>zakup licencji Novell</t>
  </si>
  <si>
    <t>sieć komputerowa</t>
  </si>
  <si>
    <t xml:space="preserve">odszkodowania za grunty przejęte pod drogi  </t>
  </si>
  <si>
    <t xml:space="preserve">remont budynku siedziby UAM </t>
  </si>
  <si>
    <t xml:space="preserve">ciąg pieszo – jezdny ul. Szkolna </t>
  </si>
  <si>
    <t xml:space="preserve">budowa drogi ul. Przemysłowa </t>
  </si>
  <si>
    <t xml:space="preserve">dokumentacja techniczna ul. Środkowa i Adamskiego </t>
  </si>
  <si>
    <t xml:space="preserve">chodniki wiejskie </t>
  </si>
  <si>
    <t xml:space="preserve">kanalizacja sanitarna w Mechlinie  </t>
  </si>
  <si>
    <t xml:space="preserve">kanalizacja sanitarna  w Zbrudzewie </t>
  </si>
  <si>
    <t xml:space="preserve">kanalizacja sanitarna w Górze </t>
  </si>
  <si>
    <t>kredyt komer</t>
  </si>
  <si>
    <t>2003                                Zadania</t>
  </si>
  <si>
    <t>dotacje</t>
  </si>
  <si>
    <t>Kredyt komercyjny w wysokości 3.455.623 zł, w kwocie 3.103.672,41 zł na finansowanie wydatków inwestycyjnych, reszta na spłatę zadłużenia.</t>
  </si>
  <si>
    <t>środki unijne/dotacje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</si>
</sst>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u/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0"/>
        <bgColor indexed="64"/>
      </patternFill>
    </fill>
  </fills>
  <borders count="10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14">
    <xf numFmtId="0" fontId="0" fillId="0" borderId="0" xfId="0"/>
    <xf numFmtId="0" fontId="3" fillId="0" borderId="0" xfId="0" applyFont="1"/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vertical="center" wrapText="1"/>
    </xf>
    <xf numFmtId="0" fontId="1" fillId="5" borderId="18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4" fontId="0" fillId="0" borderId="0" xfId="0" applyNumberFormat="1"/>
    <xf numFmtId="0" fontId="7" fillId="0" borderId="29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" fillId="7" borderId="20" xfId="0" applyFont="1" applyFill="1" applyBorder="1" applyAlignment="1">
      <alignment vertical="center" wrapText="1"/>
    </xf>
    <xf numFmtId="0" fontId="7" fillId="0" borderId="36" xfId="0" applyFont="1" applyBorder="1"/>
    <xf numFmtId="0" fontId="7" fillId="0" borderId="37" xfId="0" applyFont="1" applyBorder="1" applyAlignment="1">
      <alignment wrapText="1"/>
    </xf>
    <xf numFmtId="0" fontId="7" fillId="0" borderId="37" xfId="0" applyFont="1" applyBorder="1"/>
    <xf numFmtId="0" fontId="7" fillId="0" borderId="16" xfId="0" applyFont="1" applyBorder="1"/>
    <xf numFmtId="0" fontId="7" fillId="0" borderId="38" xfId="0" applyFont="1" applyBorder="1"/>
    <xf numFmtId="0" fontId="4" fillId="3" borderId="8" xfId="0" applyFont="1" applyFill="1" applyBorder="1"/>
    <xf numFmtId="0" fontId="7" fillId="0" borderId="39" xfId="0" applyFont="1" applyBorder="1"/>
    <xf numFmtId="0" fontId="4" fillId="3" borderId="34" xfId="0" applyFont="1" applyFill="1" applyBorder="1"/>
    <xf numFmtId="0" fontId="7" fillId="0" borderId="39" xfId="0" applyFont="1" applyBorder="1" applyAlignment="1">
      <alignment wrapText="1"/>
    </xf>
    <xf numFmtId="0" fontId="7" fillId="0" borderId="8" xfId="0" applyFont="1" applyBorder="1"/>
    <xf numFmtId="0" fontId="7" fillId="0" borderId="40" xfId="0" applyFont="1" applyBorder="1"/>
    <xf numFmtId="0" fontId="7" fillId="0" borderId="39" xfId="0" applyFont="1" applyBorder="1" applyAlignment="1">
      <alignment horizontal="justify" vertical="center"/>
    </xf>
    <xf numFmtId="0" fontId="4" fillId="0" borderId="34" xfId="0" applyFont="1" applyBorder="1" applyAlignment="1">
      <alignment horizontal="center"/>
    </xf>
    <xf numFmtId="0" fontId="4" fillId="3" borderId="16" xfId="0" applyFont="1" applyFill="1" applyBorder="1"/>
    <xf numFmtId="0" fontId="7" fillId="8" borderId="35" xfId="0" applyFont="1" applyFill="1" applyBorder="1"/>
    <xf numFmtId="0" fontId="7" fillId="0" borderId="34" xfId="0" applyFont="1" applyBorder="1"/>
    <xf numFmtId="0" fontId="7" fillId="0" borderId="15" xfId="0" applyFont="1" applyBorder="1"/>
    <xf numFmtId="0" fontId="7" fillId="0" borderId="40" xfId="0" applyFont="1" applyBorder="1" applyAlignment="1">
      <alignment wrapText="1"/>
    </xf>
    <xf numFmtId="0" fontId="7" fillId="0" borderId="34" xfId="0" applyFont="1" applyBorder="1" applyAlignment="1">
      <alignment wrapText="1"/>
    </xf>
    <xf numFmtId="0" fontId="4" fillId="3" borderId="34" xfId="0" applyFont="1" applyFill="1" applyBorder="1" applyAlignment="1">
      <alignment wrapText="1"/>
    </xf>
    <xf numFmtId="0" fontId="9" fillId="0" borderId="34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4" fontId="1" fillId="0" borderId="45" xfId="0" applyNumberFormat="1" applyFont="1" applyBorder="1" applyAlignment="1">
      <alignment horizontal="right" vertical="center"/>
    </xf>
    <xf numFmtId="4" fontId="1" fillId="0" borderId="46" xfId="0" applyNumberFormat="1" applyFont="1" applyBorder="1" applyAlignment="1">
      <alignment horizontal="right" vertical="center"/>
    </xf>
    <xf numFmtId="4" fontId="1" fillId="0" borderId="47" xfId="0" applyNumberFormat="1" applyFont="1" applyBorder="1" applyAlignment="1">
      <alignment horizontal="right" vertical="center"/>
    </xf>
    <xf numFmtId="4" fontId="2" fillId="0" borderId="45" xfId="0" applyNumberFormat="1" applyFont="1" applyBorder="1"/>
    <xf numFmtId="4" fontId="2" fillId="0" borderId="46" xfId="0" applyNumberFormat="1" applyFont="1" applyBorder="1"/>
    <xf numFmtId="4" fontId="2" fillId="0" borderId="47" xfId="0" applyNumberFormat="1" applyFont="1" applyBorder="1" applyAlignment="1">
      <alignment horizontal="right" vertical="center"/>
    </xf>
    <xf numFmtId="4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" fontId="1" fillId="0" borderId="48" xfId="0" applyNumberFormat="1" applyFont="1" applyBorder="1" applyAlignment="1">
      <alignment horizontal="right" vertical="center"/>
    </xf>
    <xf numFmtId="4" fontId="1" fillId="0" borderId="49" xfId="0" applyNumberFormat="1" applyFont="1" applyBorder="1" applyAlignment="1">
      <alignment horizontal="right" vertical="center"/>
    </xf>
    <xf numFmtId="4" fontId="1" fillId="0" borderId="50" xfId="0" applyNumberFormat="1" applyFont="1" applyBorder="1" applyAlignment="1">
      <alignment horizontal="right" vertical="center"/>
    </xf>
    <xf numFmtId="4" fontId="1" fillId="0" borderId="51" xfId="0" applyNumberFormat="1" applyFont="1" applyBorder="1"/>
    <xf numFmtId="4" fontId="1" fillId="0" borderId="52" xfId="0" applyNumberFormat="1" applyFont="1" applyBorder="1"/>
    <xf numFmtId="4" fontId="1" fillId="0" borderId="53" xfId="0" applyNumberFormat="1" applyFont="1" applyBorder="1" applyAlignment="1">
      <alignment horizontal="right" vertical="center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44" xfId="0" applyNumberFormat="1" applyFont="1" applyBorder="1" applyAlignment="1">
      <alignment vertical="center"/>
    </xf>
    <xf numFmtId="4" fontId="1" fillId="0" borderId="54" xfId="0" applyNumberFormat="1" applyFont="1" applyBorder="1" applyAlignment="1">
      <alignment vertical="center"/>
    </xf>
    <xf numFmtId="4" fontId="1" fillId="0" borderId="55" xfId="0" applyNumberFormat="1" applyFont="1" applyBorder="1" applyAlignment="1">
      <alignment vertical="center"/>
    </xf>
    <xf numFmtId="4" fontId="1" fillId="0" borderId="43" xfId="0" applyNumberFormat="1" applyFont="1" applyBorder="1" applyAlignment="1">
      <alignment vertical="center"/>
    </xf>
    <xf numFmtId="4" fontId="1" fillId="0" borderId="56" xfId="0" applyNumberFormat="1" applyFont="1" applyBorder="1" applyAlignment="1">
      <alignment vertical="center"/>
    </xf>
    <xf numFmtId="4" fontId="1" fillId="0" borderId="57" xfId="0" applyNumberFormat="1" applyFont="1" applyBorder="1" applyAlignment="1">
      <alignment vertical="center"/>
    </xf>
    <xf numFmtId="4" fontId="1" fillId="0" borderId="58" xfId="0" applyNumberFormat="1" applyFont="1" applyBorder="1" applyAlignment="1">
      <alignment horizontal="right" vertical="center"/>
    </xf>
    <xf numFmtId="4" fontId="1" fillId="0" borderId="59" xfId="0" applyNumberFormat="1" applyFont="1" applyBorder="1" applyAlignment="1">
      <alignment horizontal="right" vertical="center"/>
    </xf>
    <xf numFmtId="4" fontId="1" fillId="0" borderId="60" xfId="0" applyNumberFormat="1" applyFont="1" applyBorder="1" applyAlignment="1">
      <alignment horizontal="right" vertical="center"/>
    </xf>
    <xf numFmtId="4" fontId="1" fillId="0" borderId="61" xfId="0" applyNumberFormat="1" applyFont="1" applyBorder="1"/>
    <xf numFmtId="4" fontId="1" fillId="0" borderId="35" xfId="0" applyNumberFormat="1" applyFont="1" applyBorder="1"/>
    <xf numFmtId="4" fontId="1" fillId="0" borderId="62" xfId="0" applyNumberFormat="1" applyFont="1" applyBorder="1" applyAlignment="1">
      <alignment horizontal="right" vertical="center"/>
    </xf>
    <xf numFmtId="4" fontId="1" fillId="0" borderId="32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4" fontId="1" fillId="0" borderId="63" xfId="0" applyNumberFormat="1" applyFont="1" applyBorder="1" applyAlignment="1">
      <alignment vertical="center"/>
    </xf>
    <xf numFmtId="4" fontId="1" fillId="3" borderId="4" xfId="0" applyNumberFormat="1" applyFont="1" applyFill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4" fontId="1" fillId="4" borderId="4" xfId="0" applyNumberFormat="1" applyFont="1" applyFill="1" applyBorder="1" applyAlignment="1">
      <alignment horizontal="right" vertical="center" wrapText="1"/>
    </xf>
    <xf numFmtId="0" fontId="1" fillId="0" borderId="9" xfId="0" applyFont="1" applyBorder="1" applyAlignment="1">
      <alignment vertical="center" wrapText="1"/>
    </xf>
    <xf numFmtId="0" fontId="1" fillId="4" borderId="18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vertical="center" wrapText="1"/>
    </xf>
    <xf numFmtId="4" fontId="1" fillId="0" borderId="61" xfId="0" applyNumberFormat="1" applyFont="1" applyBorder="1" applyAlignment="1"/>
    <xf numFmtId="4" fontId="1" fillId="0" borderId="35" xfId="0" applyNumberFormat="1" applyFont="1" applyBorder="1" applyAlignment="1"/>
    <xf numFmtId="0" fontId="2" fillId="2" borderId="11" xfId="0" applyFont="1" applyFill="1" applyBorder="1" applyAlignment="1">
      <alignment vertical="center" wrapText="1"/>
    </xf>
    <xf numFmtId="4" fontId="1" fillId="0" borderId="10" xfId="0" applyNumberFormat="1" applyFont="1" applyBorder="1" applyAlignment="1">
      <alignment horizontal="right" vertical="center" wrapText="1"/>
    </xf>
    <xf numFmtId="4" fontId="1" fillId="0" borderId="44" xfId="0" applyNumberFormat="1" applyFont="1" applyBorder="1"/>
    <xf numFmtId="4" fontId="1" fillId="0" borderId="54" xfId="0" applyNumberFormat="1" applyFont="1" applyBorder="1"/>
    <xf numFmtId="0" fontId="1" fillId="0" borderId="55" xfId="0" applyFont="1" applyBorder="1"/>
    <xf numFmtId="4" fontId="1" fillId="0" borderId="32" xfId="0" applyNumberFormat="1" applyFont="1" applyBorder="1"/>
    <xf numFmtId="4" fontId="1" fillId="0" borderId="0" xfId="0" applyNumberFormat="1" applyFont="1" applyBorder="1"/>
    <xf numFmtId="0" fontId="1" fillId="0" borderId="63" xfId="0" applyFont="1" applyBorder="1"/>
    <xf numFmtId="4" fontId="1" fillId="0" borderId="43" xfId="0" applyNumberFormat="1" applyFont="1" applyBorder="1"/>
    <xf numFmtId="4" fontId="1" fillId="0" borderId="56" xfId="0" applyNumberFormat="1" applyFont="1" applyBorder="1"/>
    <xf numFmtId="0" fontId="1" fillId="0" borderId="57" xfId="0" applyFont="1" applyBorder="1"/>
    <xf numFmtId="4" fontId="1" fillId="0" borderId="44" xfId="0" applyNumberFormat="1" applyFont="1" applyBorder="1" applyAlignment="1">
      <alignment horizontal="center"/>
    </xf>
    <xf numFmtId="4" fontId="1" fillId="0" borderId="54" xfId="0" applyNumberFormat="1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4" fontId="1" fillId="0" borderId="32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0" fontId="1" fillId="0" borderId="63" xfId="0" applyFont="1" applyBorder="1" applyAlignment="1">
      <alignment horizontal="center"/>
    </xf>
    <xf numFmtId="4" fontId="1" fillId="0" borderId="43" xfId="0" applyNumberFormat="1" applyFont="1" applyBorder="1" applyAlignment="1">
      <alignment horizontal="center"/>
    </xf>
    <xf numFmtId="4" fontId="1" fillId="0" borderId="56" xfId="0" applyNumberFormat="1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 wrapText="1"/>
    </xf>
    <xf numFmtId="4" fontId="1" fillId="0" borderId="64" xfId="0" applyNumberFormat="1" applyFont="1" applyBorder="1" applyAlignment="1">
      <alignment horizontal="center"/>
    </xf>
    <xf numFmtId="4" fontId="1" fillId="0" borderId="65" xfId="0" applyNumberFormat="1" applyFont="1" applyBorder="1" applyAlignment="1">
      <alignment horizontal="center"/>
    </xf>
    <xf numFmtId="0" fontId="1" fillId="0" borderId="66" xfId="0" applyFont="1" applyBorder="1" applyAlignment="1">
      <alignment horizontal="center"/>
    </xf>
    <xf numFmtId="49" fontId="2" fillId="2" borderId="4" xfId="0" applyNumberFormat="1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12" fillId="0" borderId="46" xfId="0" applyFont="1" applyBorder="1" applyAlignment="1">
      <alignment horizontal="center"/>
    </xf>
    <xf numFmtId="0" fontId="2" fillId="0" borderId="47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34" xfId="0" applyFont="1" applyBorder="1" applyAlignment="1">
      <alignment horizontal="center"/>
    </xf>
    <xf numFmtId="4" fontId="2" fillId="2" borderId="69" xfId="0" applyNumberFormat="1" applyFont="1" applyFill="1" applyBorder="1" applyAlignment="1">
      <alignment horizontal="right" vertical="center" wrapText="1"/>
    </xf>
    <xf numFmtId="4" fontId="1" fillId="3" borderId="69" xfId="0" applyNumberFormat="1" applyFont="1" applyFill="1" applyBorder="1" applyAlignment="1">
      <alignment horizontal="right" vertical="center" wrapText="1"/>
    </xf>
    <xf numFmtId="4" fontId="1" fillId="0" borderId="69" xfId="0" applyNumberFormat="1" applyFont="1" applyBorder="1" applyAlignment="1">
      <alignment horizontal="right" vertical="center" wrapText="1"/>
    </xf>
    <xf numFmtId="4" fontId="1" fillId="0" borderId="71" xfId="0" applyNumberFormat="1" applyFont="1" applyBorder="1" applyAlignment="1">
      <alignment horizontal="right" vertical="center" wrapText="1"/>
    </xf>
    <xf numFmtId="4" fontId="2" fillId="2" borderId="63" xfId="0" applyNumberFormat="1" applyFont="1" applyFill="1" applyBorder="1" applyAlignment="1">
      <alignment horizontal="right" vertical="center" wrapText="1"/>
    </xf>
    <xf numFmtId="4" fontId="1" fillId="3" borderId="72" xfId="0" applyNumberFormat="1" applyFont="1" applyFill="1" applyBorder="1" applyAlignment="1">
      <alignment horizontal="right" vertical="center" wrapText="1"/>
    </xf>
    <xf numFmtId="4" fontId="1" fillId="4" borderId="69" xfId="0" applyNumberFormat="1" applyFont="1" applyFill="1" applyBorder="1" applyAlignment="1">
      <alignment horizontal="right" vertical="center" wrapText="1"/>
    </xf>
    <xf numFmtId="4" fontId="1" fillId="0" borderId="73" xfId="0" applyNumberFormat="1" applyFont="1" applyBorder="1" applyAlignment="1">
      <alignment horizontal="right" vertical="center" wrapText="1"/>
    </xf>
    <xf numFmtId="4" fontId="1" fillId="5" borderId="69" xfId="0" applyNumberFormat="1" applyFont="1" applyFill="1" applyBorder="1" applyAlignment="1">
      <alignment horizontal="right" vertical="center" wrapText="1"/>
    </xf>
    <xf numFmtId="4" fontId="2" fillId="0" borderId="69" xfId="0" applyNumberFormat="1" applyFont="1" applyBorder="1" applyAlignment="1">
      <alignment horizontal="right" vertical="center" wrapText="1"/>
    </xf>
    <xf numFmtId="4" fontId="3" fillId="0" borderId="35" xfId="0" applyNumberFormat="1" applyFont="1" applyBorder="1"/>
    <xf numFmtId="4" fontId="3" fillId="0" borderId="56" xfId="0" applyNumberFormat="1" applyFont="1" applyBorder="1" applyAlignment="1"/>
    <xf numFmtId="4" fontId="3" fillId="0" borderId="0" xfId="0" applyNumberFormat="1" applyFont="1" applyBorder="1" applyAlignment="1"/>
    <xf numFmtId="4" fontId="3" fillId="0" borderId="54" xfId="0" applyNumberFormat="1" applyFont="1" applyBorder="1" applyAlignment="1"/>
    <xf numFmtId="4" fontId="3" fillId="0" borderId="52" xfId="0" applyNumberFormat="1" applyFont="1" applyBorder="1"/>
    <xf numFmtId="4" fontId="10" fillId="0" borderId="47" xfId="0" applyNumberFormat="1" applyFont="1" applyBorder="1"/>
    <xf numFmtId="4" fontId="10" fillId="0" borderId="46" xfId="0" applyNumberFormat="1" applyFont="1" applyBorder="1"/>
    <xf numFmtId="4" fontId="10" fillId="0" borderId="45" xfId="0" applyNumberFormat="1" applyFont="1" applyBorder="1"/>
    <xf numFmtId="4" fontId="10" fillId="0" borderId="74" xfId="0" applyNumberFormat="1" applyFont="1" applyBorder="1"/>
    <xf numFmtId="4" fontId="3" fillId="0" borderId="43" xfId="0" applyNumberFormat="1" applyFont="1" applyBorder="1" applyAlignment="1"/>
    <xf numFmtId="0" fontId="3" fillId="0" borderId="63" xfId="0" applyFont="1" applyBorder="1" applyAlignment="1"/>
    <xf numFmtId="4" fontId="3" fillId="0" borderId="32" xfId="0" applyNumberFormat="1" applyFont="1" applyBorder="1" applyAlignment="1"/>
    <xf numFmtId="0" fontId="3" fillId="0" borderId="55" xfId="0" applyFont="1" applyBorder="1" applyAlignment="1"/>
    <xf numFmtId="4" fontId="3" fillId="0" borderId="44" xfId="0" applyNumberFormat="1" applyFont="1" applyBorder="1" applyAlignment="1"/>
    <xf numFmtId="4" fontId="3" fillId="0" borderId="62" xfId="0" applyNumberFormat="1" applyFont="1" applyBorder="1"/>
    <xf numFmtId="4" fontId="3" fillId="0" borderId="61" xfId="0" applyNumberFormat="1" applyFont="1" applyBorder="1"/>
    <xf numFmtId="4" fontId="3" fillId="0" borderId="57" xfId="0" applyNumberFormat="1" applyFont="1" applyBorder="1" applyAlignment="1"/>
    <xf numFmtId="4" fontId="3" fillId="0" borderId="63" xfId="0" applyNumberFormat="1" applyFont="1" applyBorder="1" applyAlignment="1"/>
    <xf numFmtId="4" fontId="3" fillId="0" borderId="55" xfId="0" applyNumberFormat="1" applyFont="1" applyBorder="1" applyAlignment="1"/>
    <xf numFmtId="4" fontId="3" fillId="0" borderId="53" xfId="0" applyNumberFormat="1" applyFont="1" applyBorder="1"/>
    <xf numFmtId="4" fontId="3" fillId="0" borderId="51" xfId="0" applyNumberFormat="1" applyFont="1" applyBorder="1"/>
    <xf numFmtId="4" fontId="3" fillId="0" borderId="75" xfId="0" applyNumberFormat="1" applyFont="1" applyBorder="1"/>
    <xf numFmtId="4" fontId="3" fillId="0" borderId="76" xfId="0" applyNumberFormat="1" applyFont="1" applyBorder="1"/>
    <xf numFmtId="4" fontId="3" fillId="0" borderId="77" xfId="0" applyNumberFormat="1" applyFont="1" applyBorder="1"/>
    <xf numFmtId="0" fontId="2" fillId="0" borderId="47" xfId="0" applyFont="1" applyBorder="1" applyAlignment="1">
      <alignment wrapText="1"/>
    </xf>
    <xf numFmtId="0" fontId="2" fillId="0" borderId="46" xfId="0" applyFont="1" applyBorder="1" applyAlignment="1">
      <alignment wrapText="1"/>
    </xf>
    <xf numFmtId="0" fontId="2" fillId="0" borderId="74" xfId="0" applyFont="1" applyBorder="1" applyAlignment="1">
      <alignment wrapText="1"/>
    </xf>
    <xf numFmtId="0" fontId="2" fillId="0" borderId="45" xfId="0" applyFont="1" applyBorder="1" applyAlignment="1">
      <alignment wrapText="1"/>
    </xf>
    <xf numFmtId="0" fontId="3" fillId="0" borderId="34" xfId="0" applyFont="1" applyBorder="1"/>
    <xf numFmtId="0" fontId="2" fillId="0" borderId="1" xfId="0" applyFont="1" applyBorder="1" applyAlignment="1">
      <alignment horizontal="center" vertical="center" wrapText="1"/>
    </xf>
    <xf numFmtId="4" fontId="1" fillId="0" borderId="69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4" fontId="4" fillId="2" borderId="69" xfId="0" applyNumberFormat="1" applyFont="1" applyFill="1" applyBorder="1" applyAlignment="1">
      <alignment horizontal="right" vertical="center" wrapText="1"/>
    </xf>
    <xf numFmtId="4" fontId="7" fillId="3" borderId="69" xfId="0" applyNumberFormat="1" applyFont="1" applyFill="1" applyBorder="1" applyAlignment="1">
      <alignment horizontal="right" vertical="center" wrapText="1"/>
    </xf>
    <xf numFmtId="4" fontId="7" fillId="0" borderId="69" xfId="0" applyNumberFormat="1" applyFont="1" applyBorder="1" applyAlignment="1">
      <alignment horizontal="right" vertical="center" wrapText="1"/>
    </xf>
    <xf numFmtId="4" fontId="6" fillId="0" borderId="69" xfId="0" applyNumberFormat="1" applyFont="1" applyBorder="1" applyAlignment="1">
      <alignment horizontal="right" vertical="center" wrapText="1"/>
    </xf>
    <xf numFmtId="0" fontId="2" fillId="0" borderId="78" xfId="0" applyFont="1" applyFill="1" applyBorder="1" applyAlignment="1">
      <alignment horizontal="center" vertical="center" wrapText="1"/>
    </xf>
    <xf numFmtId="0" fontId="2" fillId="0" borderId="79" xfId="0" applyFont="1" applyFill="1" applyBorder="1" applyAlignment="1">
      <alignment horizontal="center" vertical="center" wrapText="1"/>
    </xf>
    <xf numFmtId="0" fontId="2" fillId="0" borderId="80" xfId="0" applyFont="1" applyFill="1" applyBorder="1" applyAlignment="1">
      <alignment horizontal="center" vertical="center" wrapText="1"/>
    </xf>
    <xf numFmtId="4" fontId="0" fillId="0" borderId="35" xfId="0" applyNumberFormat="1" applyBorder="1"/>
    <xf numFmtId="4" fontId="0" fillId="0" borderId="81" xfId="0" applyNumberFormat="1" applyBorder="1" applyAlignment="1"/>
    <xf numFmtId="4" fontId="0" fillId="0" borderId="56" xfId="0" applyNumberFormat="1" applyBorder="1" applyAlignment="1"/>
    <xf numFmtId="4" fontId="0" fillId="0" borderId="82" xfId="0" applyNumberFormat="1" applyBorder="1" applyAlignment="1"/>
    <xf numFmtId="4" fontId="0" fillId="0" borderId="83" xfId="0" applyNumberFormat="1" applyBorder="1" applyAlignment="1"/>
    <xf numFmtId="4" fontId="0" fillId="0" borderId="0" xfId="0" applyNumberFormat="1" applyBorder="1" applyAlignment="1"/>
    <xf numFmtId="4" fontId="0" fillId="0" borderId="84" xfId="0" applyNumberFormat="1" applyBorder="1" applyAlignment="1"/>
    <xf numFmtId="4" fontId="0" fillId="0" borderId="85" xfId="0" applyNumberFormat="1" applyBorder="1" applyAlignment="1"/>
    <xf numFmtId="4" fontId="0" fillId="0" borderId="54" xfId="0" applyNumberFormat="1" applyBorder="1" applyAlignment="1"/>
    <xf numFmtId="4" fontId="0" fillId="0" borderId="86" xfId="0" applyNumberFormat="1" applyBorder="1" applyAlignment="1"/>
    <xf numFmtId="4" fontId="0" fillId="0" borderId="52" xfId="0" applyNumberFormat="1" applyBorder="1"/>
    <xf numFmtId="4" fontId="8" fillId="0" borderId="47" xfId="0" applyNumberFormat="1" applyFont="1" applyBorder="1"/>
    <xf numFmtId="4" fontId="8" fillId="0" borderId="46" xfId="0" applyNumberFormat="1" applyFont="1" applyBorder="1"/>
    <xf numFmtId="4" fontId="8" fillId="0" borderId="45" xfId="0" applyNumberFormat="1" applyFont="1" applyBorder="1"/>
    <xf numFmtId="4" fontId="8" fillId="0" borderId="74" xfId="0" applyNumberFormat="1" applyFont="1" applyBorder="1"/>
    <xf numFmtId="4" fontId="0" fillId="0" borderId="51" xfId="0" applyNumberFormat="1" applyBorder="1"/>
    <xf numFmtId="4" fontId="0" fillId="0" borderId="53" xfId="0" applyNumberFormat="1" applyBorder="1"/>
    <xf numFmtId="4" fontId="0" fillId="0" borderId="77" xfId="0" applyNumberFormat="1" applyBorder="1"/>
    <xf numFmtId="4" fontId="0" fillId="0" borderId="76" xfId="0" applyNumberFormat="1" applyBorder="1"/>
    <xf numFmtId="4" fontId="0" fillId="0" borderId="75" xfId="0" applyNumberFormat="1" applyBorder="1"/>
    <xf numFmtId="4" fontId="0" fillId="0" borderId="44" xfId="0" applyNumberFormat="1" applyBorder="1" applyAlignment="1"/>
    <xf numFmtId="4" fontId="0" fillId="0" borderId="55" xfId="0" applyNumberFormat="1" applyBorder="1" applyAlignment="1"/>
    <xf numFmtId="4" fontId="0" fillId="0" borderId="43" xfId="0" applyNumberFormat="1" applyBorder="1" applyAlignment="1"/>
    <xf numFmtId="4" fontId="0" fillId="0" borderId="57" xfId="0" applyNumberFormat="1" applyBorder="1" applyAlignment="1"/>
    <xf numFmtId="4" fontId="0" fillId="0" borderId="61" xfId="0" applyNumberFormat="1" applyBorder="1"/>
    <xf numFmtId="4" fontId="0" fillId="0" borderId="62" xfId="0" applyNumberFormat="1" applyBorder="1"/>
    <xf numFmtId="4" fontId="0" fillId="0" borderId="32" xfId="0" applyNumberFormat="1" applyBorder="1" applyAlignment="1"/>
    <xf numFmtId="4" fontId="0" fillId="0" borderId="63" xfId="0" applyNumberFormat="1" applyBorder="1" applyAlignment="1"/>
    <xf numFmtId="0" fontId="7" fillId="3" borderId="11" xfId="0" applyFont="1" applyFill="1" applyBorder="1" applyAlignment="1">
      <alignment horizontal="center" vertical="center" wrapText="1"/>
    </xf>
    <xf numFmtId="4" fontId="0" fillId="0" borderId="44" xfId="0" applyNumberFormat="1" applyBorder="1" applyAlignment="1">
      <alignment wrapText="1"/>
    </xf>
    <xf numFmtId="4" fontId="0" fillId="0" borderId="54" xfId="0" applyNumberFormat="1" applyBorder="1" applyAlignment="1">
      <alignment wrapText="1"/>
    </xf>
    <xf numFmtId="4" fontId="0" fillId="0" borderId="55" xfId="0" applyNumberFormat="1" applyBorder="1" applyAlignment="1">
      <alignment wrapText="1"/>
    </xf>
    <xf numFmtId="4" fontId="0" fillId="0" borderId="32" xfId="0" applyNumberFormat="1" applyBorder="1" applyAlignment="1">
      <alignment wrapText="1"/>
    </xf>
    <xf numFmtId="4" fontId="0" fillId="0" borderId="0" xfId="0" applyNumberFormat="1" applyBorder="1" applyAlignment="1">
      <alignment wrapText="1"/>
    </xf>
    <xf numFmtId="4" fontId="0" fillId="0" borderId="63" xfId="0" applyNumberFormat="1" applyBorder="1" applyAlignment="1">
      <alignment wrapText="1"/>
    </xf>
    <xf numFmtId="4" fontId="0" fillId="0" borderId="43" xfId="0" applyNumberFormat="1" applyBorder="1" applyAlignment="1">
      <alignment wrapText="1"/>
    </xf>
    <xf numFmtId="4" fontId="0" fillId="0" borderId="56" xfId="0" applyNumberFormat="1" applyBorder="1" applyAlignment="1">
      <alignment wrapText="1"/>
    </xf>
    <xf numFmtId="4" fontId="0" fillId="0" borderId="57" xfId="0" applyNumberFormat="1" applyBorder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4" fontId="7" fillId="3" borderId="71" xfId="0" applyNumberFormat="1" applyFont="1" applyFill="1" applyBorder="1" applyAlignment="1">
      <alignment horizontal="right" vertical="center" wrapText="1"/>
    </xf>
    <xf numFmtId="0" fontId="7" fillId="3" borderId="29" xfId="0" applyFont="1" applyFill="1" applyBorder="1" applyAlignment="1">
      <alignment vertical="center" wrapText="1"/>
    </xf>
    <xf numFmtId="0" fontId="7" fillId="3" borderId="71" xfId="0" applyFont="1" applyFill="1" applyBorder="1" applyAlignment="1">
      <alignment vertical="center" wrapText="1"/>
    </xf>
    <xf numFmtId="4" fontId="7" fillId="0" borderId="71" xfId="0" applyNumberFormat="1" applyFont="1" applyBorder="1" applyAlignment="1">
      <alignment horizontal="right" vertical="center" wrapText="1"/>
    </xf>
    <xf numFmtId="0" fontId="7" fillId="0" borderId="11" xfId="0" applyFont="1" applyBorder="1" applyAlignment="1">
      <alignment vertical="center" wrapText="1"/>
    </xf>
    <xf numFmtId="4" fontId="0" fillId="0" borderId="64" xfId="0" applyNumberFormat="1" applyBorder="1" applyAlignment="1"/>
    <xf numFmtId="4" fontId="0" fillId="0" borderId="65" xfId="0" applyNumberFormat="1" applyBorder="1" applyAlignment="1"/>
    <xf numFmtId="4" fontId="0" fillId="0" borderId="66" xfId="0" applyNumberFormat="1" applyBorder="1" applyAlignment="1"/>
    <xf numFmtId="0" fontId="0" fillId="0" borderId="67" xfId="0" applyBorder="1"/>
    <xf numFmtId="0" fontId="8" fillId="0" borderId="34" xfId="0" applyFont="1" applyBorder="1" applyAlignment="1">
      <alignment horizontal="center"/>
    </xf>
    <xf numFmtId="4" fontId="10" fillId="0" borderId="77" xfId="0" applyNumberFormat="1" applyFont="1" applyBorder="1"/>
    <xf numFmtId="4" fontId="10" fillId="0" borderId="76" xfId="0" applyNumberFormat="1" applyFont="1" applyBorder="1"/>
    <xf numFmtId="4" fontId="10" fillId="0" borderId="75" xfId="0" applyNumberFormat="1" applyFont="1" applyBorder="1"/>
    <xf numFmtId="4" fontId="10" fillId="0" borderId="91" xfId="0" applyNumberFormat="1" applyFont="1" applyBorder="1"/>
    <xf numFmtId="4" fontId="10" fillId="0" borderId="35" xfId="0" applyNumberFormat="1" applyFont="1" applyBorder="1"/>
    <xf numFmtId="4" fontId="3" fillId="0" borderId="91" xfId="0" applyNumberFormat="1" applyFont="1" applyBorder="1"/>
    <xf numFmtId="4" fontId="3" fillId="0" borderId="85" xfId="0" applyNumberFormat="1" applyFont="1" applyBorder="1" applyAlignment="1"/>
    <xf numFmtId="4" fontId="3" fillId="0" borderId="0" xfId="0" applyNumberFormat="1" applyFont="1" applyBorder="1"/>
    <xf numFmtId="4" fontId="3" fillId="0" borderId="83" xfId="0" applyNumberFormat="1" applyFont="1" applyBorder="1" applyAlignment="1"/>
    <xf numFmtId="4" fontId="1" fillId="6" borderId="69" xfId="0" applyNumberFormat="1" applyFont="1" applyFill="1" applyBorder="1" applyAlignment="1">
      <alignment horizontal="right" vertical="center" wrapText="1"/>
    </xf>
    <xf numFmtId="0" fontId="1" fillId="6" borderId="18" xfId="0" applyFont="1" applyFill="1" applyBorder="1" applyAlignment="1">
      <alignment vertical="center" wrapText="1"/>
    </xf>
    <xf numFmtId="0" fontId="1" fillId="6" borderId="31" xfId="0" applyFont="1" applyFill="1" applyBorder="1" applyAlignment="1">
      <alignment vertical="center" wrapText="1"/>
    </xf>
    <xf numFmtId="0" fontId="1" fillId="6" borderId="28" xfId="0" applyFont="1" applyFill="1" applyBorder="1" applyAlignment="1">
      <alignment vertical="center" wrapText="1"/>
    </xf>
    <xf numFmtId="4" fontId="3" fillId="0" borderId="81" xfId="0" applyNumberFormat="1" applyFont="1" applyBorder="1" applyAlignment="1"/>
    <xf numFmtId="0" fontId="2" fillId="2" borderId="18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1" fillId="3" borderId="31" xfId="0" applyFont="1" applyFill="1" applyBorder="1" applyAlignment="1">
      <alignment vertical="center" wrapText="1"/>
    </xf>
    <xf numFmtId="0" fontId="1" fillId="3" borderId="28" xfId="0" applyFont="1" applyFill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6" borderId="29" xfId="0" applyFont="1" applyFill="1" applyBorder="1" applyAlignment="1">
      <alignment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6" borderId="4" xfId="0" applyFont="1" applyFill="1" applyBorder="1" applyAlignment="1">
      <alignment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3" borderId="29" xfId="0" applyFont="1" applyFill="1" applyBorder="1" applyAlignment="1">
      <alignment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71" xfId="0" applyFont="1" applyFill="1" applyBorder="1" applyAlignment="1">
      <alignment vertical="center" wrapText="1"/>
    </xf>
    <xf numFmtId="0" fontId="2" fillId="0" borderId="45" xfId="0" applyFont="1" applyBorder="1" applyAlignment="1">
      <alignment horizontal="center" wrapText="1"/>
    </xf>
    <xf numFmtId="0" fontId="2" fillId="0" borderId="74" xfId="0" applyFont="1" applyBorder="1" applyAlignment="1">
      <alignment horizont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8" fillId="0" borderId="68" xfId="0" applyFont="1" applyBorder="1" applyAlignment="1"/>
    <xf numFmtId="0" fontId="8" fillId="0" borderId="68" xfId="0" applyFont="1" applyBorder="1" applyAlignment="1">
      <alignment horizontal="center"/>
    </xf>
    <xf numFmtId="4" fontId="1" fillId="0" borderId="0" xfId="0" applyNumberFormat="1" applyFont="1"/>
    <xf numFmtId="4" fontId="2" fillId="0" borderId="47" xfId="0" applyNumberFormat="1" applyFont="1" applyBorder="1"/>
    <xf numFmtId="4" fontId="2" fillId="0" borderId="74" xfId="0" applyNumberFormat="1" applyFont="1" applyBorder="1"/>
    <xf numFmtId="4" fontId="2" fillId="0" borderId="68" xfId="0" applyNumberFormat="1" applyFont="1" applyBorder="1" applyAlignment="1">
      <alignment horizontal="right" vertical="center" wrapText="1"/>
    </xf>
    <xf numFmtId="4" fontId="1" fillId="0" borderId="53" xfId="0" applyNumberFormat="1" applyFont="1" applyBorder="1"/>
    <xf numFmtId="4" fontId="1" fillId="0" borderId="77" xfId="0" applyNumberFormat="1" applyFont="1" applyBorder="1"/>
    <xf numFmtId="4" fontId="1" fillId="0" borderId="76" xfId="0" applyNumberFormat="1" applyFont="1" applyBorder="1"/>
    <xf numFmtId="4" fontId="1" fillId="0" borderId="75" xfId="0" applyNumberFormat="1" applyFont="1" applyBorder="1"/>
    <xf numFmtId="4" fontId="1" fillId="0" borderId="63" xfId="0" applyNumberFormat="1" applyFont="1" applyBorder="1" applyAlignment="1">
      <alignment horizontal="right" vertical="center" wrapText="1"/>
    </xf>
    <xf numFmtId="4" fontId="1" fillId="0" borderId="44" xfId="0" applyNumberFormat="1" applyFont="1" applyBorder="1" applyAlignment="1"/>
    <xf numFmtId="4" fontId="1" fillId="0" borderId="54" xfId="0" applyNumberFormat="1" applyFont="1" applyBorder="1" applyAlignment="1"/>
    <xf numFmtId="4" fontId="1" fillId="0" borderId="55" xfId="0" applyNumberFormat="1" applyFont="1" applyBorder="1" applyAlignment="1"/>
    <xf numFmtId="4" fontId="1" fillId="0" borderId="32" xfId="0" applyNumberFormat="1" applyFont="1" applyBorder="1" applyAlignment="1"/>
    <xf numFmtId="4" fontId="1" fillId="0" borderId="0" xfId="0" applyNumberFormat="1" applyFont="1" applyBorder="1" applyAlignment="1"/>
    <xf numFmtId="4" fontId="1" fillId="0" borderId="63" xfId="0" applyNumberFormat="1" applyFont="1" applyBorder="1" applyAlignment="1"/>
    <xf numFmtId="4" fontId="1" fillId="0" borderId="43" xfId="0" applyNumberFormat="1" applyFont="1" applyBorder="1" applyAlignment="1"/>
    <xf numFmtId="4" fontId="1" fillId="0" borderId="56" xfId="0" applyNumberFormat="1" applyFont="1" applyBorder="1" applyAlignment="1"/>
    <xf numFmtId="4" fontId="1" fillId="0" borderId="57" xfId="0" applyNumberFormat="1" applyFont="1" applyBorder="1" applyAlignment="1"/>
    <xf numFmtId="4" fontId="1" fillId="0" borderId="62" xfId="0" applyNumberFormat="1" applyFont="1" applyBorder="1"/>
    <xf numFmtId="4" fontId="1" fillId="0" borderId="64" xfId="0" applyNumberFormat="1" applyFont="1" applyBorder="1" applyAlignment="1"/>
    <xf numFmtId="4" fontId="1" fillId="0" borderId="65" xfId="0" applyNumberFormat="1" applyFont="1" applyBorder="1" applyAlignment="1"/>
    <xf numFmtId="4" fontId="1" fillId="0" borderId="66" xfId="0" applyNumberFormat="1" applyFont="1" applyBorder="1" applyAlignment="1"/>
    <xf numFmtId="0" fontId="14" fillId="0" borderId="45" xfId="0" applyFont="1" applyBorder="1" applyAlignment="1">
      <alignment wrapText="1"/>
    </xf>
    <xf numFmtId="0" fontId="14" fillId="0" borderId="46" xfId="0" applyFont="1" applyBorder="1" applyAlignment="1">
      <alignment wrapText="1"/>
    </xf>
    <xf numFmtId="4" fontId="14" fillId="0" borderId="46" xfId="0" applyNumberFormat="1" applyFont="1" applyBorder="1" applyAlignment="1">
      <alignment wrapText="1"/>
    </xf>
    <xf numFmtId="4" fontId="14" fillId="0" borderId="47" xfId="0" applyNumberFormat="1" applyFont="1" applyBorder="1" applyAlignment="1">
      <alignment wrapText="1"/>
    </xf>
    <xf numFmtId="4" fontId="2" fillId="0" borderId="45" xfId="0" applyNumberFormat="1" applyFont="1" applyBorder="1" applyAlignment="1">
      <alignment wrapText="1"/>
    </xf>
    <xf numFmtId="4" fontId="2" fillId="0" borderId="46" xfId="0" applyNumberFormat="1" applyFont="1" applyBorder="1" applyAlignment="1">
      <alignment wrapText="1"/>
    </xf>
    <xf numFmtId="4" fontId="2" fillId="0" borderId="47" xfId="0" applyNumberFormat="1" applyFont="1" applyBorder="1" applyAlignment="1">
      <alignment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3" fillId="0" borderId="67" xfId="0" applyFont="1" applyBorder="1"/>
    <xf numFmtId="0" fontId="10" fillId="0" borderId="47" xfId="0" applyFont="1" applyBorder="1"/>
    <xf numFmtId="0" fontId="10" fillId="0" borderId="46" xfId="0" applyFont="1" applyBorder="1"/>
    <xf numFmtId="0" fontId="10" fillId="0" borderId="45" xfId="0" applyFont="1" applyBorder="1"/>
    <xf numFmtId="0" fontId="2" fillId="2" borderId="4" xfId="0" applyNumberFormat="1" applyFont="1" applyFill="1" applyBorder="1" applyAlignment="1">
      <alignment vertical="center" wrapText="1"/>
    </xf>
    <xf numFmtId="4" fontId="3" fillId="0" borderId="0" xfId="0" applyNumberFormat="1" applyFont="1"/>
    <xf numFmtId="0" fontId="1" fillId="3" borderId="31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83" xfId="0" applyFont="1" applyFill="1" applyBorder="1" applyAlignment="1">
      <alignment horizontal="center" vertical="center" wrapText="1"/>
    </xf>
    <xf numFmtId="4" fontId="2" fillId="0" borderId="95" xfId="0" applyNumberFormat="1" applyFont="1" applyBorder="1"/>
    <xf numFmtId="4" fontId="4" fillId="3" borderId="68" xfId="0" applyNumberFormat="1" applyFont="1" applyFill="1" applyBorder="1"/>
    <xf numFmtId="4" fontId="7" fillId="0" borderId="55" xfId="0" applyNumberFormat="1" applyFont="1" applyBorder="1"/>
    <xf numFmtId="4" fontId="7" fillId="0" borderId="96" xfId="0" applyNumberFormat="1" applyFont="1" applyBorder="1"/>
    <xf numFmtId="4" fontId="7" fillId="0" borderId="97" xfId="0" applyNumberFormat="1" applyFont="1" applyBorder="1"/>
    <xf numFmtId="4" fontId="4" fillId="3" borderId="66" xfId="0" applyNumberFormat="1" applyFont="1" applyFill="1" applyBorder="1"/>
    <xf numFmtId="4" fontId="7" fillId="8" borderId="91" xfId="0" applyNumberFormat="1" applyFont="1" applyFill="1" applyBorder="1"/>
    <xf numFmtId="4" fontId="7" fillId="0" borderId="57" xfId="0" applyNumberFormat="1" applyFont="1" applyBorder="1"/>
    <xf numFmtId="4" fontId="7" fillId="0" borderId="71" xfId="0" applyNumberFormat="1" applyFont="1" applyBorder="1"/>
    <xf numFmtId="4" fontId="4" fillId="3" borderId="63" xfId="0" applyNumberFormat="1" applyFont="1" applyFill="1" applyBorder="1"/>
    <xf numFmtId="4" fontId="7" fillId="0" borderId="98" xfId="0" applyNumberFormat="1" applyFont="1" applyBorder="1"/>
    <xf numFmtId="4" fontId="7" fillId="0" borderId="63" xfId="0" applyNumberFormat="1" applyFont="1" applyBorder="1"/>
    <xf numFmtId="4" fontId="7" fillId="0" borderId="68" xfId="0" applyNumberFormat="1" applyFont="1" applyBorder="1" applyAlignment="1">
      <alignment horizontal="right"/>
    </xf>
    <xf numFmtId="4" fontId="4" fillId="0" borderId="68" xfId="0" applyNumberFormat="1" applyFont="1" applyBorder="1"/>
    <xf numFmtId="4" fontId="2" fillId="0" borderId="78" xfId="0" applyNumberFormat="1" applyFont="1" applyBorder="1" applyAlignment="1">
      <alignment wrapText="1"/>
    </xf>
    <xf numFmtId="4" fontId="2" fillId="0" borderId="79" xfId="0" applyNumberFormat="1" applyFont="1" applyBorder="1" applyAlignment="1">
      <alignment wrapText="1"/>
    </xf>
    <xf numFmtId="4" fontId="2" fillId="0" borderId="80" xfId="0" applyNumberFormat="1" applyFont="1" applyBorder="1" applyAlignment="1">
      <alignment wrapText="1"/>
    </xf>
    <xf numFmtId="4" fontId="0" fillId="0" borderId="35" xfId="0" applyNumberFormat="1" applyFont="1" applyBorder="1" applyAlignment="1">
      <alignment wrapText="1"/>
    </xf>
    <xf numFmtId="4" fontId="0" fillId="0" borderId="99" xfId="0" applyNumberFormat="1" applyFont="1" applyBorder="1" applyAlignment="1">
      <alignment wrapText="1"/>
    </xf>
    <xf numFmtId="0" fontId="0" fillId="0" borderId="99" xfId="0" applyBorder="1" applyAlignment="1"/>
    <xf numFmtId="4" fontId="0" fillId="0" borderId="99" xfId="0" applyNumberFormat="1" applyBorder="1" applyAlignment="1"/>
    <xf numFmtId="4" fontId="15" fillId="0" borderId="47" xfId="0" applyNumberFormat="1" applyFont="1" applyBorder="1" applyAlignment="1">
      <alignment wrapText="1"/>
    </xf>
    <xf numFmtId="4" fontId="15" fillId="0" borderId="46" xfId="0" applyNumberFormat="1" applyFont="1" applyBorder="1" applyAlignment="1">
      <alignment wrapText="1"/>
    </xf>
    <xf numFmtId="0" fontId="15" fillId="0" borderId="46" xfId="0" applyFont="1" applyBorder="1" applyAlignment="1">
      <alignment wrapText="1"/>
    </xf>
    <xf numFmtId="0" fontId="15" fillId="0" borderId="45" xfId="0" applyFont="1" applyBorder="1" applyAlignment="1">
      <alignment wrapText="1"/>
    </xf>
    <xf numFmtId="4" fontId="0" fillId="0" borderId="52" xfId="0" applyNumberFormat="1" applyFont="1" applyBorder="1" applyAlignment="1">
      <alignment wrapText="1"/>
    </xf>
    <xf numFmtId="4" fontId="8" fillId="0" borderId="47" xfId="0" applyNumberFormat="1" applyFont="1" applyBorder="1" applyAlignment="1">
      <alignment wrapText="1"/>
    </xf>
    <xf numFmtId="4" fontId="8" fillId="0" borderId="46" xfId="0" applyNumberFormat="1" applyFont="1" applyBorder="1" applyAlignment="1">
      <alignment wrapText="1"/>
    </xf>
    <xf numFmtId="4" fontId="8" fillId="0" borderId="45" xfId="0" applyNumberFormat="1" applyFont="1" applyBorder="1" applyAlignment="1">
      <alignment wrapText="1"/>
    </xf>
    <xf numFmtId="4" fontId="0" fillId="0" borderId="96" xfId="0" applyNumberFormat="1" applyBorder="1" applyAlignment="1"/>
    <xf numFmtId="4" fontId="0" fillId="0" borderId="42" xfId="0" applyNumberFormat="1" applyBorder="1" applyAlignment="1"/>
    <xf numFmtId="4" fontId="0" fillId="0" borderId="62" xfId="0" applyNumberFormat="1" applyFont="1" applyBorder="1" applyAlignment="1">
      <alignment wrapText="1"/>
    </xf>
    <xf numFmtId="4" fontId="0" fillId="0" borderId="61" xfId="0" applyNumberFormat="1" applyFont="1" applyBorder="1" applyAlignment="1">
      <alignment wrapText="1"/>
    </xf>
    <xf numFmtId="4" fontId="0" fillId="0" borderId="96" xfId="0" applyNumberFormat="1" applyFont="1" applyBorder="1" applyAlignment="1">
      <alignment wrapText="1"/>
    </xf>
    <xf numFmtId="4" fontId="0" fillId="0" borderId="42" xfId="0" applyNumberFormat="1" applyFont="1" applyBorder="1" applyAlignment="1">
      <alignment wrapText="1"/>
    </xf>
    <xf numFmtId="4" fontId="0" fillId="0" borderId="53" xfId="0" applyNumberFormat="1" applyFont="1" applyBorder="1" applyAlignment="1">
      <alignment wrapText="1"/>
    </xf>
    <xf numFmtId="4" fontId="0" fillId="0" borderId="51" xfId="0" applyNumberFormat="1" applyFont="1" applyBorder="1" applyAlignment="1">
      <alignment wrapText="1"/>
    </xf>
    <xf numFmtId="4" fontId="0" fillId="0" borderId="75" xfId="0" applyNumberFormat="1" applyFont="1" applyBorder="1" applyAlignment="1">
      <alignment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34" xfId="0" applyNumberFormat="1" applyFont="1" applyBorder="1"/>
    <xf numFmtId="0" fontId="8" fillId="0" borderId="34" xfId="0" applyFont="1" applyBorder="1"/>
    <xf numFmtId="4" fontId="4" fillId="3" borderId="67" xfId="0" applyNumberFormat="1" applyFont="1" applyFill="1" applyBorder="1"/>
    <xf numFmtId="4" fontId="7" fillId="0" borderId="54" xfId="0" applyNumberFormat="1" applyFont="1" applyBorder="1"/>
    <xf numFmtId="4" fontId="7" fillId="0" borderId="99" xfId="0" applyNumberFormat="1" applyFont="1" applyBorder="1"/>
    <xf numFmtId="4" fontId="7" fillId="0" borderId="56" xfId="0" applyNumberFormat="1" applyFont="1" applyBorder="1"/>
    <xf numFmtId="4" fontId="7" fillId="0" borderId="97" xfId="0" applyNumberFormat="1" applyFont="1" applyBorder="1" applyAlignment="1">
      <alignment horizontal="right"/>
    </xf>
    <xf numFmtId="4" fontId="8" fillId="3" borderId="68" xfId="0" applyNumberFormat="1" applyFont="1" applyFill="1" applyBorder="1" applyAlignment="1">
      <alignment horizontal="right"/>
    </xf>
    <xf numFmtId="4" fontId="7" fillId="0" borderId="98" xfId="0" applyNumberFormat="1" applyFont="1" applyBorder="1" applyAlignment="1">
      <alignment horizontal="right"/>
    </xf>
    <xf numFmtId="4" fontId="9" fillId="0" borderId="68" xfId="0" applyNumberFormat="1" applyFont="1" applyBorder="1"/>
    <xf numFmtId="4" fontId="7" fillId="0" borderId="68" xfId="0" applyNumberFormat="1" applyFont="1" applyBorder="1"/>
    <xf numFmtId="4" fontId="0" fillId="0" borderId="35" xfId="0" applyNumberFormat="1" applyFont="1" applyBorder="1"/>
    <xf numFmtId="4" fontId="0" fillId="0" borderId="82" xfId="0" applyNumberFormat="1" applyBorder="1"/>
    <xf numFmtId="4" fontId="8" fillId="0" borderId="95" xfId="0" applyNumberFormat="1" applyFont="1" applyBorder="1"/>
    <xf numFmtId="0" fontId="0" fillId="0" borderId="96" xfId="0" applyBorder="1" applyAlignment="1"/>
    <xf numFmtId="4" fontId="0" fillId="0" borderId="100" xfId="0" applyNumberFormat="1" applyBorder="1"/>
    <xf numFmtId="4" fontId="8" fillId="0" borderId="68" xfId="0" applyNumberFormat="1" applyFont="1" applyBorder="1"/>
    <xf numFmtId="4" fontId="2" fillId="0" borderId="68" xfId="0" applyNumberFormat="1" applyFont="1" applyBorder="1"/>
    <xf numFmtId="4" fontId="15" fillId="0" borderId="95" xfId="0" applyNumberFormat="1" applyFont="1" applyBorder="1" applyAlignment="1">
      <alignment wrapText="1"/>
    </xf>
    <xf numFmtId="0" fontId="1" fillId="0" borderId="34" xfId="0" applyFont="1" applyBorder="1"/>
    <xf numFmtId="0" fontId="2" fillId="0" borderId="34" xfId="0" applyFont="1" applyBorder="1" applyAlignment="1">
      <alignment horizontal="center"/>
    </xf>
    <xf numFmtId="4" fontId="1" fillId="0" borderId="38" xfId="0" applyNumberFormat="1" applyFont="1" applyBorder="1"/>
    <xf numFmtId="0" fontId="1" fillId="0" borderId="38" xfId="0" applyFont="1" applyBorder="1"/>
    <xf numFmtId="4" fontId="1" fillId="0" borderId="36" xfId="0" applyNumberFormat="1" applyFont="1" applyBorder="1"/>
    <xf numFmtId="0" fontId="1" fillId="0" borderId="36" xfId="0" applyFont="1" applyBorder="1"/>
    <xf numFmtId="4" fontId="2" fillId="3" borderId="34" xfId="0" applyNumberFormat="1" applyFont="1" applyFill="1" applyBorder="1"/>
    <xf numFmtId="0" fontId="2" fillId="3" borderId="34" xfId="0" applyFont="1" applyFill="1" applyBorder="1"/>
    <xf numFmtId="4" fontId="1" fillId="0" borderId="38" xfId="0" applyNumberFormat="1" applyFont="1" applyBorder="1" applyAlignment="1">
      <alignment horizontal="right"/>
    </xf>
    <xf numFmtId="0" fontId="1" fillId="0" borderId="40" xfId="0" applyFont="1" applyBorder="1"/>
    <xf numFmtId="4" fontId="1" fillId="0" borderId="36" xfId="0" applyNumberFormat="1" applyFont="1" applyBorder="1" applyAlignment="1">
      <alignment horizontal="right"/>
    </xf>
    <xf numFmtId="4" fontId="1" fillId="0" borderId="34" xfId="0" applyNumberFormat="1" applyFont="1" applyBorder="1" applyAlignment="1">
      <alignment horizontal="right"/>
    </xf>
    <xf numFmtId="0" fontId="1" fillId="0" borderId="34" xfId="0" applyFont="1" applyBorder="1" applyAlignment="1">
      <alignment wrapText="1"/>
    </xf>
    <xf numFmtId="4" fontId="1" fillId="0" borderId="34" xfId="0" applyNumberFormat="1" applyFont="1" applyBorder="1"/>
    <xf numFmtId="4" fontId="1" fillId="0" borderId="62" xfId="0" applyNumberFormat="1" applyFont="1" applyBorder="1" applyAlignment="1">
      <alignment wrapText="1"/>
    </xf>
    <xf numFmtId="4" fontId="1" fillId="0" borderId="40" xfId="0" applyNumberFormat="1" applyFont="1" applyBorder="1"/>
    <xf numFmtId="4" fontId="1" fillId="0" borderId="35" xfId="0" applyNumberFormat="1" applyFont="1" applyBorder="1" applyAlignment="1">
      <alignment wrapText="1"/>
    </xf>
    <xf numFmtId="0" fontId="1" fillId="0" borderId="98" xfId="0" applyFont="1" applyBorder="1" applyAlignment="1">
      <alignment wrapText="1"/>
    </xf>
    <xf numFmtId="4" fontId="10" fillId="3" borderId="16" xfId="0" applyNumberFormat="1" applyFont="1" applyFill="1" applyBorder="1"/>
    <xf numFmtId="0" fontId="2" fillId="3" borderId="16" xfId="0" applyFont="1" applyFill="1" applyBorder="1"/>
    <xf numFmtId="4" fontId="1" fillId="0" borderId="37" xfId="0" applyNumberFormat="1" applyFont="1" applyBorder="1"/>
    <xf numFmtId="0" fontId="1" fillId="0" borderId="96" xfId="0" applyFont="1" applyBorder="1"/>
    <xf numFmtId="4" fontId="1" fillId="0" borderId="39" xfId="0" applyNumberFormat="1" applyFont="1" applyBorder="1"/>
    <xf numFmtId="4" fontId="10" fillId="3" borderId="34" xfId="0" applyNumberFormat="1" applyFont="1" applyFill="1" applyBorder="1"/>
    <xf numFmtId="0" fontId="1" fillId="0" borderId="98" xfId="0" applyFont="1" applyBorder="1"/>
    <xf numFmtId="4" fontId="2" fillId="3" borderId="16" xfId="0" applyNumberFormat="1" applyFont="1" applyFill="1" applyBorder="1"/>
    <xf numFmtId="0" fontId="1" fillId="0" borderId="0" xfId="0" applyFont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6" xfId="0" applyFont="1" applyBorder="1"/>
    <xf numFmtId="0" fontId="14" fillId="0" borderId="34" xfId="0" applyFont="1" applyBorder="1"/>
    <xf numFmtId="0" fontId="14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4" xfId="0" applyFont="1" applyBorder="1"/>
    <xf numFmtId="0" fontId="7" fillId="0" borderId="0" xfId="0" applyFont="1"/>
    <xf numFmtId="4" fontId="7" fillId="0" borderId="0" xfId="0" applyNumberFormat="1" applyFont="1"/>
    <xf numFmtId="4" fontId="1" fillId="0" borderId="81" xfId="0" applyNumberFormat="1" applyFont="1" applyBorder="1"/>
    <xf numFmtId="4" fontId="1" fillId="0" borderId="68" xfId="0" applyNumberFormat="1" applyFont="1" applyBorder="1"/>
    <xf numFmtId="4" fontId="1" fillId="0" borderId="99" xfId="0" applyNumberFormat="1" applyFont="1" applyBorder="1"/>
    <xf numFmtId="4" fontId="1" fillId="0" borderId="96" xfId="0" applyNumberFormat="1" applyFont="1" applyBorder="1"/>
    <xf numFmtId="4" fontId="2" fillId="3" borderId="68" xfId="0" applyNumberFormat="1" applyFont="1" applyFill="1" applyBorder="1"/>
    <xf numFmtId="4" fontId="1" fillId="0" borderId="91" xfId="0" applyNumberFormat="1" applyFont="1" applyBorder="1"/>
    <xf numFmtId="4" fontId="1" fillId="0" borderId="71" xfId="0" applyNumberFormat="1" applyFont="1" applyBorder="1"/>
    <xf numFmtId="0" fontId="1" fillId="0" borderId="36" xfId="0" applyFont="1" applyBorder="1" applyAlignment="1">
      <alignment vertical="top"/>
    </xf>
    <xf numFmtId="4" fontId="1" fillId="0" borderId="97" xfId="0" applyNumberFormat="1" applyFont="1" applyBorder="1"/>
    <xf numFmtId="4" fontId="1" fillId="8" borderId="35" xfId="0" applyNumberFormat="1" applyFont="1" applyFill="1" applyBorder="1" applyAlignment="1"/>
    <xf numFmtId="0" fontId="1" fillId="0" borderId="37" xfId="0" applyFont="1" applyBorder="1"/>
    <xf numFmtId="4" fontId="1" fillId="0" borderId="98" xfId="0" applyNumberFormat="1" applyFont="1" applyBorder="1"/>
    <xf numFmtId="0" fontId="15" fillId="0" borderId="34" xfId="0" applyFont="1" applyFill="1" applyBorder="1" applyAlignment="1">
      <alignment horizontal="left" wrapText="1"/>
    </xf>
    <xf numFmtId="0" fontId="15" fillId="0" borderId="34" xfId="0" applyFont="1" applyBorder="1" applyAlignment="1">
      <alignment wrapText="1"/>
    </xf>
    <xf numFmtId="0" fontId="4" fillId="0" borderId="68" xfId="0" applyFont="1" applyBorder="1" applyAlignment="1">
      <alignment horizontal="center"/>
    </xf>
    <xf numFmtId="0" fontId="0" fillId="0" borderId="34" xfId="0" applyBorder="1"/>
    <xf numFmtId="0" fontId="14" fillId="0" borderId="34" xfId="0" applyFont="1" applyBorder="1" applyAlignment="1">
      <alignment horizontal="left"/>
    </xf>
    <xf numFmtId="4" fontId="1" fillId="0" borderId="96" xfId="0" applyNumberFormat="1" applyFont="1" applyBorder="1" applyAlignment="1"/>
    <xf numFmtId="4" fontId="1" fillId="0" borderId="99" xfId="0" applyNumberFormat="1" applyFont="1" applyBorder="1" applyAlignment="1"/>
    <xf numFmtId="4" fontId="1" fillId="0" borderId="42" xfId="0" applyNumberFormat="1" applyFont="1" applyBorder="1" applyAlignment="1"/>
    <xf numFmtId="0" fontId="1" fillId="0" borderId="98" xfId="0" applyFont="1" applyBorder="1" applyAlignment="1"/>
    <xf numFmtId="0" fontId="1" fillId="0" borderId="103" xfId="0" applyFont="1" applyBorder="1" applyAlignment="1"/>
    <xf numFmtId="0" fontId="1" fillId="0" borderId="102" xfId="0" applyFont="1" applyBorder="1" applyAlignment="1"/>
    <xf numFmtId="4" fontId="1" fillId="0" borderId="103" xfId="0" applyNumberFormat="1" applyFont="1" applyBorder="1"/>
    <xf numFmtId="4" fontId="1" fillId="0" borderId="102" xfId="0" applyNumberFormat="1" applyFont="1" applyBorder="1"/>
    <xf numFmtId="4" fontId="1" fillId="0" borderId="42" xfId="0" applyNumberFormat="1" applyFont="1" applyBorder="1"/>
    <xf numFmtId="0" fontId="1" fillId="0" borderId="54" xfId="0" applyFont="1" applyBorder="1"/>
    <xf numFmtId="0" fontId="14" fillId="0" borderId="47" xfId="0" applyFont="1" applyBorder="1" applyAlignment="1">
      <alignment horizontal="left"/>
    </xf>
    <xf numFmtId="0" fontId="14" fillId="0" borderId="46" xfId="0" applyFont="1" applyBorder="1" applyAlignment="1">
      <alignment horizontal="left" wrapText="1"/>
    </xf>
    <xf numFmtId="0" fontId="14" fillId="0" borderId="45" xfId="0" applyFont="1" applyBorder="1" applyAlignment="1">
      <alignment horizontal="left" wrapText="1"/>
    </xf>
    <xf numFmtId="0" fontId="10" fillId="0" borderId="46" xfId="0" applyFont="1" applyBorder="1" applyAlignment="1">
      <alignment wrapText="1"/>
    </xf>
    <xf numFmtId="0" fontId="14" fillId="0" borderId="90" xfId="0" applyFont="1" applyFill="1" applyBorder="1" applyAlignment="1">
      <alignment horizontal="center" vertical="center" wrapText="1"/>
    </xf>
    <xf numFmtId="0" fontId="14" fillId="0" borderId="89" xfId="0" applyFont="1" applyFill="1" applyBorder="1" applyAlignment="1">
      <alignment horizontal="center" vertical="center" wrapText="1"/>
    </xf>
    <xf numFmtId="0" fontId="14" fillId="0" borderId="88" xfId="0" applyFont="1" applyFill="1" applyBorder="1" applyAlignment="1">
      <alignment horizontal="center" vertical="center" wrapText="1"/>
    </xf>
    <xf numFmtId="0" fontId="12" fillId="0" borderId="47" xfId="0" applyFont="1" applyBorder="1" applyAlignment="1">
      <alignment wrapText="1"/>
    </xf>
    <xf numFmtId="0" fontId="12" fillId="0" borderId="46" xfId="0" applyFont="1" applyBorder="1" applyAlignment="1">
      <alignment wrapText="1"/>
    </xf>
    <xf numFmtId="0" fontId="12" fillId="0" borderId="45" xfId="0" applyFont="1" applyBorder="1" applyAlignment="1">
      <alignment wrapText="1"/>
    </xf>
    <xf numFmtId="0" fontId="10" fillId="0" borderId="46" xfId="0" applyFont="1" applyBorder="1" applyAlignment="1">
      <alignment horizontal="center" wrapText="1"/>
    </xf>
    <xf numFmtId="0" fontId="12" fillId="0" borderId="46" xfId="0" applyFont="1" applyBorder="1" applyAlignment="1">
      <alignment horizontal="center" wrapText="1"/>
    </xf>
    <xf numFmtId="0" fontId="10" fillId="0" borderId="45" xfId="0" applyFont="1" applyBorder="1" applyAlignment="1">
      <alignment horizontal="center" wrapText="1"/>
    </xf>
    <xf numFmtId="0" fontId="10" fillId="0" borderId="68" xfId="0" applyFont="1" applyBorder="1" applyAlignment="1">
      <alignment horizontal="center"/>
    </xf>
    <xf numFmtId="0" fontId="10" fillId="0" borderId="67" xfId="0" applyFont="1" applyBorder="1" applyAlignment="1">
      <alignment horizontal="center"/>
    </xf>
    <xf numFmtId="0" fontId="10" fillId="0" borderId="41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4" fontId="1" fillId="0" borderId="70" xfId="0" applyNumberFormat="1" applyFont="1" applyBorder="1" applyAlignment="1">
      <alignment horizontal="right" vertical="center" wrapText="1"/>
    </xf>
    <xf numFmtId="4" fontId="1" fillId="0" borderId="69" xfId="0" applyNumberFormat="1" applyFont="1" applyBorder="1" applyAlignment="1">
      <alignment horizontal="right" vertical="center" wrapText="1"/>
    </xf>
    <xf numFmtId="0" fontId="1" fillId="5" borderId="22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vertical="center" wrapText="1"/>
    </xf>
    <xf numFmtId="0" fontId="1" fillId="5" borderId="20" xfId="0" applyFont="1" applyFill="1" applyBorder="1" applyAlignment="1">
      <alignment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4" fontId="1" fillId="5" borderId="70" xfId="0" applyNumberFormat="1" applyFont="1" applyFill="1" applyBorder="1" applyAlignment="1">
      <alignment horizontal="right" vertical="center" wrapText="1"/>
    </xf>
    <xf numFmtId="4" fontId="1" fillId="5" borderId="69" xfId="0" applyNumberFormat="1" applyFont="1" applyFill="1" applyBorder="1" applyAlignment="1">
      <alignment horizontal="right" vertical="center" wrapText="1"/>
    </xf>
    <xf numFmtId="0" fontId="1" fillId="0" borderId="7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" fontId="1" fillId="0" borderId="71" xfId="0" applyNumberFormat="1" applyFont="1" applyBorder="1" applyAlignment="1">
      <alignment horizontal="right" vertical="center" wrapText="1"/>
    </xf>
    <xf numFmtId="4" fontId="1" fillId="0" borderId="62" xfId="0" applyNumberFormat="1" applyFont="1" applyBorder="1" applyAlignment="1">
      <alignment horizontal="right" vertical="center"/>
    </xf>
    <xf numFmtId="4" fontId="1" fillId="0" borderId="35" xfId="0" applyNumberFormat="1" applyFont="1" applyBorder="1" applyAlignment="1">
      <alignment horizontal="right" vertical="center"/>
    </xf>
    <xf numFmtId="4" fontId="1" fillId="0" borderId="61" xfId="0" applyNumberFormat="1" applyFont="1" applyBorder="1" applyAlignment="1">
      <alignment horizontal="right" vertical="center"/>
    </xf>
    <xf numFmtId="4" fontId="1" fillId="0" borderId="53" xfId="0" applyNumberFormat="1" applyFont="1" applyBorder="1" applyAlignment="1">
      <alignment horizontal="right" vertical="center"/>
    </xf>
    <xf numFmtId="4" fontId="1" fillId="0" borderId="51" xfId="0" applyNumberFormat="1" applyFont="1" applyBorder="1" applyAlignment="1">
      <alignment horizontal="right" vertical="center"/>
    </xf>
    <xf numFmtId="4" fontId="1" fillId="0" borderId="48" xfId="0" applyNumberFormat="1" applyFont="1" applyBorder="1" applyAlignment="1">
      <alignment horizontal="right" vertical="center"/>
    </xf>
    <xf numFmtId="4" fontId="1" fillId="0" borderId="52" xfId="0" applyNumberFormat="1" applyFont="1" applyBorder="1" applyAlignment="1">
      <alignment horizontal="right" vertical="center"/>
    </xf>
    <xf numFmtId="4" fontId="1" fillId="0" borderId="49" xfId="0" applyNumberFormat="1" applyFont="1" applyBorder="1" applyAlignment="1">
      <alignment horizontal="right" vertical="center"/>
    </xf>
    <xf numFmtId="0" fontId="10" fillId="0" borderId="47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10" fillId="0" borderId="45" xfId="0" applyFont="1" applyBorder="1" applyAlignment="1">
      <alignment horizontal="center"/>
    </xf>
    <xf numFmtId="4" fontId="1" fillId="0" borderId="10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2" fillId="0" borderId="2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4" fontId="7" fillId="0" borderId="70" xfId="0" applyNumberFormat="1" applyFont="1" applyBorder="1" applyAlignment="1">
      <alignment horizontal="right" vertical="center" wrapText="1"/>
    </xf>
    <xf numFmtId="4" fontId="7" fillId="0" borderId="69" xfId="0" applyNumberFormat="1" applyFont="1" applyBorder="1" applyAlignment="1">
      <alignment horizontal="right" vertical="center" wrapText="1"/>
    </xf>
    <xf numFmtId="0" fontId="7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/>
    </xf>
    <xf numFmtId="0" fontId="8" fillId="0" borderId="67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66" xfId="0" applyFont="1" applyBorder="1" applyAlignment="1">
      <alignment horizontal="center"/>
    </xf>
    <xf numFmtId="0" fontId="8" fillId="0" borderId="65" xfId="0" applyFont="1" applyBorder="1" applyAlignment="1">
      <alignment horizontal="center"/>
    </xf>
    <xf numFmtId="0" fontId="8" fillId="0" borderId="64" xfId="0" applyFont="1" applyBorder="1" applyAlignment="1">
      <alignment horizontal="center"/>
    </xf>
    <xf numFmtId="0" fontId="7" fillId="0" borderId="27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4" fontId="7" fillId="0" borderId="66" xfId="0" applyNumberFormat="1" applyFont="1" applyBorder="1" applyAlignment="1">
      <alignment horizontal="right" vertical="center" wrapText="1"/>
    </xf>
    <xf numFmtId="0" fontId="7" fillId="0" borderId="26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87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/>
    </xf>
    <xf numFmtId="0" fontId="2" fillId="0" borderId="67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1" fillId="0" borderId="28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" fontId="1" fillId="0" borderId="93" xfId="0" applyNumberFormat="1" applyFont="1" applyBorder="1" applyAlignment="1">
      <alignment horizontal="right" vertical="center" wrapText="1"/>
    </xf>
    <xf numFmtId="4" fontId="1" fillId="0" borderId="92" xfId="0" applyNumberFormat="1" applyFont="1" applyBorder="1" applyAlignment="1">
      <alignment horizontal="right" vertical="center" wrapText="1"/>
    </xf>
    <xf numFmtId="0" fontId="1" fillId="0" borderId="87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87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2" fillId="0" borderId="18" xfId="0" applyFont="1" applyBorder="1" applyAlignment="1">
      <alignment horizontal="center"/>
    </xf>
    <xf numFmtId="4" fontId="2" fillId="0" borderId="78" xfId="0" applyNumberFormat="1" applyFont="1" applyBorder="1" applyAlignment="1">
      <alignment horizontal="center" wrapText="1"/>
    </xf>
    <xf numFmtId="4" fontId="2" fillId="0" borderId="79" xfId="0" applyNumberFormat="1" applyFont="1" applyBorder="1" applyAlignment="1">
      <alignment horizontal="center" wrapText="1"/>
    </xf>
    <xf numFmtId="4" fontId="2" fillId="0" borderId="80" xfId="0" applyNumberFormat="1" applyFont="1" applyBorder="1" applyAlignment="1">
      <alignment horizontal="center" wrapText="1"/>
    </xf>
    <xf numFmtId="0" fontId="1" fillId="3" borderId="22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4" fontId="1" fillId="3" borderId="70" xfId="0" applyNumberFormat="1" applyFont="1" applyFill="1" applyBorder="1" applyAlignment="1">
      <alignment horizontal="right" vertical="center" wrapText="1"/>
    </xf>
    <xf numFmtId="4" fontId="1" fillId="3" borderId="69" xfId="0" applyNumberFormat="1" applyFont="1" applyFill="1" applyBorder="1" applyAlignment="1">
      <alignment horizontal="right" vertical="center" wrapText="1"/>
    </xf>
    <xf numFmtId="4" fontId="2" fillId="0" borderId="101" xfId="0" applyNumberFormat="1" applyFont="1" applyBorder="1" applyAlignment="1">
      <alignment horizontal="center" wrapText="1"/>
    </xf>
    <xf numFmtId="0" fontId="0" fillId="0" borderId="0" xfId="0" applyAlignment="1">
      <alignment horizontal="left" wrapText="1"/>
    </xf>
    <xf numFmtId="4" fontId="1" fillId="0" borderId="96" xfId="0" applyNumberFormat="1" applyFont="1" applyBorder="1" applyAlignment="1">
      <alignment horizontal="center"/>
    </xf>
    <xf numFmtId="4" fontId="1" fillId="0" borderId="99" xfId="0" applyNumberFormat="1" applyFont="1" applyBorder="1" applyAlignment="1">
      <alignment horizontal="center"/>
    </xf>
    <xf numFmtId="4" fontId="1" fillId="0" borderId="42" xfId="0" applyNumberFormat="1" applyFont="1" applyBorder="1" applyAlignment="1">
      <alignment horizontal="center"/>
    </xf>
    <xf numFmtId="0" fontId="14" fillId="0" borderId="68" xfId="0" applyFont="1" applyBorder="1" applyAlignment="1">
      <alignment horizontal="center"/>
    </xf>
    <xf numFmtId="0" fontId="14" fillId="0" borderId="67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15" fillId="0" borderId="68" xfId="0" applyFont="1" applyBorder="1" applyAlignment="1">
      <alignment horizontal="center"/>
    </xf>
    <xf numFmtId="0" fontId="15" fillId="0" borderId="67" xfId="0" applyFont="1" applyBorder="1" applyAlignment="1">
      <alignment horizontal="center"/>
    </xf>
    <xf numFmtId="0" fontId="15" fillId="0" borderId="41" xfId="0" applyFont="1" applyBorder="1" applyAlignment="1">
      <alignment horizontal="center"/>
    </xf>
    <xf numFmtId="4" fontId="1" fillId="0" borderId="98" xfId="0" applyNumberFormat="1" applyFont="1" applyBorder="1" applyAlignment="1">
      <alignment horizontal="center"/>
    </xf>
    <xf numFmtId="4" fontId="1" fillId="0" borderId="103" xfId="0" applyNumberFormat="1" applyFont="1" applyBorder="1" applyAlignment="1">
      <alignment horizontal="center"/>
    </xf>
    <xf numFmtId="4" fontId="1" fillId="0" borderId="102" xfId="0" applyNumberFormat="1" applyFont="1" applyBorder="1" applyAlignment="1">
      <alignment horizontal="center"/>
    </xf>
    <xf numFmtId="0" fontId="14" fillId="0" borderId="66" xfId="0" applyFont="1" applyBorder="1" applyAlignment="1">
      <alignment horizontal="center"/>
    </xf>
    <xf numFmtId="0" fontId="14" fillId="0" borderId="65" xfId="0" applyFont="1" applyBorder="1" applyAlignment="1">
      <alignment horizontal="center"/>
    </xf>
    <xf numFmtId="0" fontId="14" fillId="0" borderId="64" xfId="0" applyFont="1" applyBorder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E6E6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0"/>
  <sheetViews>
    <sheetView tabSelected="1" topLeftCell="E1" zoomScaleNormal="100" workbookViewId="0">
      <selection activeCell="H152" sqref="H152"/>
    </sheetView>
  </sheetViews>
  <sheetFormatPr defaultRowHeight="15" x14ac:dyDescent="0.25"/>
  <cols>
    <col min="1" max="1" width="5.42578125" style="1" customWidth="1"/>
    <col min="2" max="3" width="5.5703125" style="1" customWidth="1"/>
    <col min="4" max="4" width="43.42578125" style="1" customWidth="1"/>
    <col min="5" max="10" width="13.7109375" style="1" customWidth="1"/>
    <col min="11" max="15" width="7" style="1" customWidth="1"/>
  </cols>
  <sheetData>
    <row r="1" spans="1:15" ht="15.75" thickBot="1" x14ac:dyDescent="0.3">
      <c r="A1" s="470">
        <v>2013</v>
      </c>
      <c r="B1" s="471"/>
      <c r="C1" s="472"/>
      <c r="D1" s="151" t="s">
        <v>305</v>
      </c>
      <c r="E1" s="190"/>
      <c r="F1" s="473" t="s">
        <v>306</v>
      </c>
      <c r="G1" s="474"/>
      <c r="H1" s="474"/>
      <c r="I1" s="474"/>
      <c r="J1" s="475"/>
      <c r="K1" s="473" t="s">
        <v>307</v>
      </c>
      <c r="L1" s="474"/>
      <c r="M1" s="474"/>
      <c r="N1" s="474"/>
      <c r="O1" s="475"/>
    </row>
    <row r="2" spans="1:15" ht="27" thickBot="1" x14ac:dyDescent="0.3">
      <c r="A2" s="87" t="s">
        <v>0</v>
      </c>
      <c r="B2" s="87" t="s">
        <v>308</v>
      </c>
      <c r="C2" s="87" t="s">
        <v>304</v>
      </c>
      <c r="D2" s="87" t="s">
        <v>1</v>
      </c>
      <c r="E2" s="87" t="s">
        <v>309</v>
      </c>
      <c r="F2" s="186" t="s">
        <v>310</v>
      </c>
      <c r="G2" s="187" t="s">
        <v>311</v>
      </c>
      <c r="H2" s="187" t="s">
        <v>312</v>
      </c>
      <c r="I2" s="187" t="s">
        <v>313</v>
      </c>
      <c r="J2" s="188" t="s">
        <v>314</v>
      </c>
      <c r="K2" s="186" t="s">
        <v>315</v>
      </c>
      <c r="L2" s="187" t="s">
        <v>316</v>
      </c>
      <c r="M2" s="187" t="s">
        <v>317</v>
      </c>
      <c r="N2" s="187" t="s">
        <v>318</v>
      </c>
      <c r="O2" s="189" t="s">
        <v>319</v>
      </c>
    </row>
    <row r="3" spans="1:15" ht="15.75" thickBot="1" x14ac:dyDescent="0.3">
      <c r="A3" s="2">
        <v>600</v>
      </c>
      <c r="B3" s="2"/>
      <c r="C3" s="3"/>
      <c r="D3" s="2" t="s">
        <v>2</v>
      </c>
      <c r="E3" s="152">
        <v>4572781.45</v>
      </c>
      <c r="F3" s="172"/>
      <c r="G3" s="164"/>
      <c r="H3" s="164"/>
      <c r="I3" s="164"/>
      <c r="J3" s="173"/>
      <c r="K3" s="172"/>
      <c r="L3" s="164"/>
      <c r="M3" s="164"/>
      <c r="N3" s="164"/>
      <c r="O3" s="173"/>
    </row>
    <row r="4" spans="1:15" ht="15.75" thickBot="1" x14ac:dyDescent="0.3">
      <c r="A4" s="482"/>
      <c r="B4" s="4">
        <v>60014</v>
      </c>
      <c r="C4" s="5"/>
      <c r="D4" s="4" t="s">
        <v>3</v>
      </c>
      <c r="E4" s="153">
        <v>198555.67</v>
      </c>
      <c r="F4" s="172"/>
      <c r="G4" s="164"/>
      <c r="H4" s="164"/>
      <c r="I4" s="164"/>
      <c r="J4" s="173"/>
      <c r="K4" s="172"/>
      <c r="L4" s="164"/>
      <c r="M4" s="164"/>
      <c r="N4" s="164"/>
      <c r="O4" s="173"/>
    </row>
    <row r="5" spans="1:15" ht="51" x14ac:dyDescent="0.25">
      <c r="A5" s="483"/>
      <c r="B5" s="482"/>
      <c r="C5" s="485">
        <v>6300</v>
      </c>
      <c r="D5" s="6" t="s">
        <v>4</v>
      </c>
      <c r="E5" s="488">
        <v>198555.67</v>
      </c>
      <c r="F5" s="172"/>
      <c r="G5" s="164"/>
      <c r="H5" s="164"/>
      <c r="I5" s="164"/>
      <c r="J5" s="173"/>
      <c r="K5" s="172"/>
      <c r="L5" s="164"/>
      <c r="M5" s="164"/>
      <c r="N5" s="164"/>
      <c r="O5" s="173"/>
    </row>
    <row r="6" spans="1:15" ht="15.75" thickBot="1" x14ac:dyDescent="0.3">
      <c r="A6" s="483"/>
      <c r="B6" s="483"/>
      <c r="C6" s="486"/>
      <c r="D6" s="7" t="s">
        <v>5</v>
      </c>
      <c r="E6" s="489"/>
      <c r="F6" s="174"/>
      <c r="G6" s="165"/>
      <c r="H6" s="165"/>
      <c r="I6" s="165"/>
      <c r="J6" s="175"/>
      <c r="K6" s="174"/>
      <c r="L6" s="165"/>
      <c r="M6" s="165"/>
      <c r="N6" s="165"/>
      <c r="O6" s="175"/>
    </row>
    <row r="7" spans="1:15" ht="15.75" thickBot="1" x14ac:dyDescent="0.3">
      <c r="A7" s="483"/>
      <c r="B7" s="484"/>
      <c r="C7" s="487"/>
      <c r="D7" s="7" t="s">
        <v>6</v>
      </c>
      <c r="E7" s="154">
        <v>198555.67</v>
      </c>
      <c r="F7" s="176">
        <f>E7-SUM(G7:J7)</f>
        <v>39293.643005557533</v>
      </c>
      <c r="G7" s="162"/>
      <c r="H7" s="162">
        <f>(E7-G7-I7-J7)*(5941692/(E$150-G$150-I$150-J$150))</f>
        <v>159262.02699444248</v>
      </c>
      <c r="I7" s="162"/>
      <c r="J7" s="177"/>
      <c r="K7" s="176">
        <f>F7/$E7*100</f>
        <v>19.78973605012515</v>
      </c>
      <c r="L7" s="162">
        <f t="shared" ref="L7:O7" si="0">G7/$E7*100</f>
        <v>0</v>
      </c>
      <c r="M7" s="162">
        <f t="shared" si="0"/>
        <v>80.210263949874843</v>
      </c>
      <c r="N7" s="162">
        <f t="shared" si="0"/>
        <v>0</v>
      </c>
      <c r="O7" s="177">
        <f t="shared" si="0"/>
        <v>0</v>
      </c>
    </row>
    <row r="8" spans="1:15" ht="15.75" thickBot="1" x14ac:dyDescent="0.3">
      <c r="A8" s="483"/>
      <c r="B8" s="4">
        <v>60016</v>
      </c>
      <c r="C8" s="5"/>
      <c r="D8" s="4" t="s">
        <v>7</v>
      </c>
      <c r="E8" s="153">
        <v>4374225.78</v>
      </c>
      <c r="F8" s="178"/>
      <c r="G8" s="163"/>
      <c r="H8" s="163"/>
      <c r="I8" s="163"/>
      <c r="J8" s="171"/>
      <c r="K8" s="178"/>
      <c r="L8" s="163"/>
      <c r="M8" s="163"/>
      <c r="N8" s="163"/>
      <c r="O8" s="171"/>
    </row>
    <row r="9" spans="1:15" x14ac:dyDescent="0.25">
      <c r="A9" s="483"/>
      <c r="B9" s="482"/>
      <c r="C9" s="485">
        <v>6050</v>
      </c>
      <c r="D9" s="6" t="s">
        <v>8</v>
      </c>
      <c r="E9" s="488">
        <v>3877168.78</v>
      </c>
      <c r="F9" s="179"/>
      <c r="G9" s="164"/>
      <c r="H9" s="164"/>
      <c r="I9" s="164"/>
      <c r="J9" s="173"/>
      <c r="K9" s="179"/>
      <c r="L9" s="164"/>
      <c r="M9" s="164"/>
      <c r="N9" s="164"/>
      <c r="O9" s="173"/>
    </row>
    <row r="10" spans="1:15" ht="15.75" thickBot="1" x14ac:dyDescent="0.3">
      <c r="A10" s="483"/>
      <c r="B10" s="483"/>
      <c r="C10" s="486"/>
      <c r="D10" s="7" t="s">
        <v>5</v>
      </c>
      <c r="E10" s="489"/>
      <c r="F10" s="180"/>
      <c r="G10" s="165"/>
      <c r="H10" s="165"/>
      <c r="I10" s="165"/>
      <c r="J10" s="175"/>
      <c r="K10" s="180"/>
      <c r="L10" s="165"/>
      <c r="M10" s="165"/>
      <c r="N10" s="165"/>
      <c r="O10" s="175"/>
    </row>
    <row r="11" spans="1:15" ht="26.25" thickBot="1" x14ac:dyDescent="0.3">
      <c r="A11" s="483"/>
      <c r="B11" s="483"/>
      <c r="C11" s="486"/>
      <c r="D11" s="7" t="s">
        <v>9</v>
      </c>
      <c r="E11" s="154">
        <v>2199959.02</v>
      </c>
      <c r="F11" s="176">
        <f t="shared" ref="F11:F66" si="1">E11-SUM(G11:J11)</f>
        <v>435366.08326891996</v>
      </c>
      <c r="G11" s="162"/>
      <c r="H11" s="162">
        <f>(E11-G11-I11-J11)*(5941692/(E$150-G$150-I$150-J$150))</f>
        <v>1764592.9367310801</v>
      </c>
      <c r="I11" s="162"/>
      <c r="J11" s="177"/>
      <c r="K11" s="176">
        <f>F11/$E11*100</f>
        <v>19.78973605012515</v>
      </c>
      <c r="L11" s="162">
        <f t="shared" ref="L11:O11" si="2">G11/$E11*100</f>
        <v>0</v>
      </c>
      <c r="M11" s="162">
        <f t="shared" si="2"/>
        <v>80.210263949874843</v>
      </c>
      <c r="N11" s="162">
        <f t="shared" si="2"/>
        <v>0</v>
      </c>
      <c r="O11" s="177">
        <f t="shared" si="2"/>
        <v>0</v>
      </c>
    </row>
    <row r="12" spans="1:15" ht="15.75" thickBot="1" x14ac:dyDescent="0.3">
      <c r="A12" s="483"/>
      <c r="B12" s="483"/>
      <c r="C12" s="486"/>
      <c r="D12" s="7" t="s">
        <v>10</v>
      </c>
      <c r="E12" s="154">
        <v>39300</v>
      </c>
      <c r="F12" s="176">
        <f t="shared" si="1"/>
        <v>7777.3662676991844</v>
      </c>
      <c r="G12" s="162"/>
      <c r="H12" s="162">
        <f t="shared" ref="H12:H18" si="3">(E12-G12-I12-J12)*(5941692/(E$150-G$150-I$150-J$150))</f>
        <v>31522.633732300816</v>
      </c>
      <c r="I12" s="162"/>
      <c r="J12" s="177"/>
      <c r="K12" s="176">
        <f t="shared" ref="K12:K18" si="4">F12/$E12*100</f>
        <v>19.78973605012515</v>
      </c>
      <c r="L12" s="162">
        <f t="shared" ref="L12:L18" si="5">G12/$E12*100</f>
        <v>0</v>
      </c>
      <c r="M12" s="162">
        <f t="shared" ref="M12:M18" si="6">H12/$E12*100</f>
        <v>80.210263949874843</v>
      </c>
      <c r="N12" s="162">
        <f t="shared" ref="N12:N18" si="7">I12/$E12*100</f>
        <v>0</v>
      </c>
      <c r="O12" s="177">
        <f t="shared" ref="O12:O18" si="8">J12/$E12*100</f>
        <v>0</v>
      </c>
    </row>
    <row r="13" spans="1:15" ht="15.75" thickBot="1" x14ac:dyDescent="0.3">
      <c r="A13" s="483"/>
      <c r="B13" s="483"/>
      <c r="C13" s="486"/>
      <c r="D13" s="7" t="s">
        <v>11</v>
      </c>
      <c r="E13" s="154">
        <v>36616.800000000003</v>
      </c>
      <c r="F13" s="176">
        <f t="shared" si="1"/>
        <v>7246.3680700022269</v>
      </c>
      <c r="G13" s="162"/>
      <c r="H13" s="162">
        <f t="shared" si="3"/>
        <v>29370.431929997776</v>
      </c>
      <c r="I13" s="162"/>
      <c r="J13" s="177"/>
      <c r="K13" s="176">
        <f t="shared" si="4"/>
        <v>19.78973605012515</v>
      </c>
      <c r="L13" s="162">
        <f t="shared" si="5"/>
        <v>0</v>
      </c>
      <c r="M13" s="162">
        <f t="shared" si="6"/>
        <v>80.210263949874843</v>
      </c>
      <c r="N13" s="162">
        <f t="shared" si="7"/>
        <v>0</v>
      </c>
      <c r="O13" s="177">
        <f t="shared" si="8"/>
        <v>0</v>
      </c>
    </row>
    <row r="14" spans="1:15" ht="15.75" thickBot="1" x14ac:dyDescent="0.3">
      <c r="A14" s="483"/>
      <c r="B14" s="483"/>
      <c r="C14" s="486"/>
      <c r="D14" s="7" t="s">
        <v>12</v>
      </c>
      <c r="E14" s="154">
        <v>703019.49</v>
      </c>
      <c r="F14" s="176">
        <f t="shared" si="1"/>
        <v>139125.70145193592</v>
      </c>
      <c r="G14" s="162"/>
      <c r="H14" s="162">
        <f t="shared" si="3"/>
        <v>563893.78854806407</v>
      </c>
      <c r="I14" s="162"/>
      <c r="J14" s="177"/>
      <c r="K14" s="176">
        <f t="shared" si="4"/>
        <v>19.789736050125143</v>
      </c>
      <c r="L14" s="162">
        <f t="shared" si="5"/>
        <v>0</v>
      </c>
      <c r="M14" s="162">
        <f t="shared" si="6"/>
        <v>80.210263949874857</v>
      </c>
      <c r="N14" s="162">
        <f t="shared" si="7"/>
        <v>0</v>
      </c>
      <c r="O14" s="177">
        <f t="shared" si="8"/>
        <v>0</v>
      </c>
    </row>
    <row r="15" spans="1:15" ht="15.75" thickBot="1" x14ac:dyDescent="0.3">
      <c r="A15" s="483"/>
      <c r="B15" s="483"/>
      <c r="C15" s="486"/>
      <c r="D15" s="7" t="s">
        <v>13</v>
      </c>
      <c r="E15" s="154">
        <v>183321.5</v>
      </c>
      <c r="F15" s="176">
        <f t="shared" si="1"/>
        <v>36278.840973130165</v>
      </c>
      <c r="G15" s="162"/>
      <c r="H15" s="162">
        <f t="shared" si="3"/>
        <v>147042.65902686983</v>
      </c>
      <c r="I15" s="162"/>
      <c r="J15" s="177"/>
      <c r="K15" s="176">
        <f t="shared" si="4"/>
        <v>19.789736050125143</v>
      </c>
      <c r="L15" s="162">
        <f t="shared" si="5"/>
        <v>0</v>
      </c>
      <c r="M15" s="162">
        <f t="shared" si="6"/>
        <v>80.210263949874857</v>
      </c>
      <c r="N15" s="162">
        <f t="shared" si="7"/>
        <v>0</v>
      </c>
      <c r="O15" s="177">
        <f t="shared" si="8"/>
        <v>0</v>
      </c>
    </row>
    <row r="16" spans="1:15" ht="15.75" thickBot="1" x14ac:dyDescent="0.3">
      <c r="A16" s="483"/>
      <c r="B16" s="483"/>
      <c r="C16" s="486"/>
      <c r="D16" s="7" t="s">
        <v>14</v>
      </c>
      <c r="E16" s="154">
        <v>219995.84</v>
      </c>
      <c r="F16" s="176">
        <f t="shared" si="1"/>
        <v>43536.596057255636</v>
      </c>
      <c r="G16" s="162"/>
      <c r="H16" s="162">
        <f t="shared" si="3"/>
        <v>176459.24394274436</v>
      </c>
      <c r="I16" s="162"/>
      <c r="J16" s="177"/>
      <c r="K16" s="176">
        <f t="shared" si="4"/>
        <v>19.789736050125146</v>
      </c>
      <c r="L16" s="162">
        <f t="shared" si="5"/>
        <v>0</v>
      </c>
      <c r="M16" s="162">
        <f t="shared" si="6"/>
        <v>80.210263949874843</v>
      </c>
      <c r="N16" s="162">
        <f t="shared" si="7"/>
        <v>0</v>
      </c>
      <c r="O16" s="177">
        <f t="shared" si="8"/>
        <v>0</v>
      </c>
    </row>
    <row r="17" spans="1:15" ht="15.75" thickBot="1" x14ac:dyDescent="0.3">
      <c r="A17" s="483"/>
      <c r="B17" s="483"/>
      <c r="C17" s="486"/>
      <c r="D17" s="7" t="s">
        <v>15</v>
      </c>
      <c r="E17" s="154">
        <v>149982.76</v>
      </c>
      <c r="F17" s="176">
        <f t="shared" si="1"/>
        <v>29681.192324692689</v>
      </c>
      <c r="G17" s="162"/>
      <c r="H17" s="162">
        <f t="shared" si="3"/>
        <v>120301.56767530732</v>
      </c>
      <c r="I17" s="162"/>
      <c r="J17" s="177"/>
      <c r="K17" s="176">
        <f t="shared" si="4"/>
        <v>19.789736050125153</v>
      </c>
      <c r="L17" s="162">
        <f t="shared" si="5"/>
        <v>0</v>
      </c>
      <c r="M17" s="162">
        <f t="shared" si="6"/>
        <v>80.210263949874843</v>
      </c>
      <c r="N17" s="162">
        <f t="shared" si="7"/>
        <v>0</v>
      </c>
      <c r="O17" s="177">
        <f t="shared" si="8"/>
        <v>0</v>
      </c>
    </row>
    <row r="18" spans="1:15" ht="26.25" thickBot="1" x14ac:dyDescent="0.3">
      <c r="A18" s="483"/>
      <c r="B18" s="483"/>
      <c r="C18" s="487"/>
      <c r="D18" s="7" t="s">
        <v>16</v>
      </c>
      <c r="E18" s="154">
        <v>344973.37</v>
      </c>
      <c r="F18" s="176">
        <f t="shared" si="1"/>
        <v>68269.319366221607</v>
      </c>
      <c r="G18" s="162"/>
      <c r="H18" s="162">
        <f t="shared" si="3"/>
        <v>276704.05063377839</v>
      </c>
      <c r="I18" s="162"/>
      <c r="J18" s="177"/>
      <c r="K18" s="176">
        <f t="shared" si="4"/>
        <v>19.789736050125146</v>
      </c>
      <c r="L18" s="162">
        <f t="shared" si="5"/>
        <v>0</v>
      </c>
      <c r="M18" s="162">
        <f t="shared" si="6"/>
        <v>80.210263949874843</v>
      </c>
      <c r="N18" s="162">
        <f t="shared" si="7"/>
        <v>0</v>
      </c>
      <c r="O18" s="177">
        <f t="shared" si="8"/>
        <v>0</v>
      </c>
    </row>
    <row r="19" spans="1:15" ht="25.5" x14ac:dyDescent="0.25">
      <c r="A19" s="483"/>
      <c r="B19" s="483"/>
      <c r="C19" s="485">
        <v>6060</v>
      </c>
      <c r="D19" s="6" t="s">
        <v>17</v>
      </c>
      <c r="E19" s="488">
        <v>497057</v>
      </c>
      <c r="F19" s="178"/>
      <c r="G19" s="163"/>
      <c r="H19" s="163"/>
      <c r="I19" s="163"/>
      <c r="J19" s="171"/>
      <c r="K19" s="178"/>
      <c r="L19" s="163"/>
      <c r="M19" s="163"/>
      <c r="N19" s="163"/>
      <c r="O19" s="171"/>
    </row>
    <row r="20" spans="1:15" ht="15.75" thickBot="1" x14ac:dyDescent="0.3">
      <c r="A20" s="483"/>
      <c r="B20" s="483"/>
      <c r="C20" s="486"/>
      <c r="D20" s="7" t="s">
        <v>5</v>
      </c>
      <c r="E20" s="489"/>
      <c r="F20" s="180"/>
      <c r="G20" s="165"/>
      <c r="H20" s="165"/>
      <c r="I20" s="165"/>
      <c r="J20" s="175"/>
      <c r="K20" s="180"/>
      <c r="L20" s="165"/>
      <c r="M20" s="165"/>
      <c r="N20" s="165"/>
      <c r="O20" s="175"/>
    </row>
    <row r="21" spans="1:15" ht="15.75" thickBot="1" x14ac:dyDescent="0.3">
      <c r="A21" s="484"/>
      <c r="B21" s="484"/>
      <c r="C21" s="487"/>
      <c r="D21" s="7" t="s">
        <v>18</v>
      </c>
      <c r="E21" s="154">
        <v>497057</v>
      </c>
      <c r="F21" s="176">
        <f t="shared" si="1"/>
        <v>98366.268318670569</v>
      </c>
      <c r="G21" s="162"/>
      <c r="H21" s="162">
        <f>(E21-G21-I21-J21)*(5941692/(E$150-G$150-I$150-J$150))</f>
        <v>398690.73168132943</v>
      </c>
      <c r="I21" s="162"/>
      <c r="J21" s="177"/>
      <c r="K21" s="176">
        <f t="shared" ref="K21" si="9">F21/$E21*100</f>
        <v>19.78973605012515</v>
      </c>
      <c r="L21" s="162">
        <f t="shared" ref="L21" si="10">G21/$E21*100</f>
        <v>0</v>
      </c>
      <c r="M21" s="162">
        <f t="shared" ref="M21" si="11">H21/$E21*100</f>
        <v>80.210263949874843</v>
      </c>
      <c r="N21" s="162">
        <f t="shared" ref="N21" si="12">I21/$E21*100</f>
        <v>0</v>
      </c>
      <c r="O21" s="177">
        <f t="shared" ref="O21" si="13">J21/$E21*100</f>
        <v>0</v>
      </c>
    </row>
    <row r="22" spans="1:15" ht="15.75" thickBot="1" x14ac:dyDescent="0.3">
      <c r="A22" s="2">
        <v>700</v>
      </c>
      <c r="B22" s="2"/>
      <c r="C22" s="8"/>
      <c r="D22" s="2" t="s">
        <v>19</v>
      </c>
      <c r="E22" s="152">
        <v>451926.98</v>
      </c>
      <c r="F22" s="178"/>
      <c r="G22" s="163"/>
      <c r="H22" s="163"/>
      <c r="I22" s="163"/>
      <c r="J22" s="171"/>
      <c r="K22" s="178"/>
      <c r="L22" s="163"/>
      <c r="M22" s="163"/>
      <c r="N22" s="163"/>
      <c r="O22" s="171"/>
    </row>
    <row r="23" spans="1:15" ht="15.75" thickBot="1" x14ac:dyDescent="0.3">
      <c r="A23" s="482"/>
      <c r="B23" s="4">
        <v>70095</v>
      </c>
      <c r="C23" s="5"/>
      <c r="D23" s="4" t="s">
        <v>20</v>
      </c>
      <c r="E23" s="153">
        <v>451926.98</v>
      </c>
      <c r="F23" s="179"/>
      <c r="G23" s="164"/>
      <c r="H23" s="164"/>
      <c r="I23" s="164"/>
      <c r="J23" s="173"/>
      <c r="K23" s="179"/>
      <c r="L23" s="164"/>
      <c r="M23" s="164"/>
      <c r="N23" s="164"/>
      <c r="O23" s="173"/>
    </row>
    <row r="24" spans="1:15" ht="51" x14ac:dyDescent="0.25">
      <c r="A24" s="483"/>
      <c r="B24" s="482"/>
      <c r="C24" s="485">
        <v>6010</v>
      </c>
      <c r="D24" s="6" t="s">
        <v>21</v>
      </c>
      <c r="E24" s="488">
        <v>400000</v>
      </c>
      <c r="F24" s="179"/>
      <c r="G24" s="164"/>
      <c r="H24" s="164"/>
      <c r="I24" s="164"/>
      <c r="J24" s="173"/>
      <c r="K24" s="179"/>
      <c r="L24" s="164"/>
      <c r="M24" s="164"/>
      <c r="N24" s="164"/>
      <c r="O24" s="173"/>
    </row>
    <row r="25" spans="1:15" ht="15.75" thickBot="1" x14ac:dyDescent="0.3">
      <c r="A25" s="483"/>
      <c r="B25" s="483"/>
      <c r="C25" s="486"/>
      <c r="D25" s="7" t="s">
        <v>5</v>
      </c>
      <c r="E25" s="489"/>
      <c r="F25" s="180"/>
      <c r="G25" s="165"/>
      <c r="H25" s="165"/>
      <c r="I25" s="165"/>
      <c r="J25" s="175"/>
      <c r="K25" s="180"/>
      <c r="L25" s="165"/>
      <c r="M25" s="165"/>
      <c r="N25" s="165"/>
      <c r="O25" s="175"/>
    </row>
    <row r="26" spans="1:15" ht="15.75" thickBot="1" x14ac:dyDescent="0.3">
      <c r="A26" s="483"/>
      <c r="B26" s="483"/>
      <c r="C26" s="487"/>
      <c r="D26" s="7" t="s">
        <v>22</v>
      </c>
      <c r="E26" s="154">
        <v>400000</v>
      </c>
      <c r="F26" s="176">
        <f t="shared" si="1"/>
        <v>79158.944200500613</v>
      </c>
      <c r="G26" s="162"/>
      <c r="H26" s="162">
        <f>(E26-G26-I26-J26)*(5941692/(E$150-G$150-I$150-J$150))</f>
        <v>320841.05579949939</v>
      </c>
      <c r="I26" s="162"/>
      <c r="J26" s="177"/>
      <c r="K26" s="176">
        <f t="shared" ref="K26" si="14">F26/$E26*100</f>
        <v>19.789736050125153</v>
      </c>
      <c r="L26" s="162">
        <f t="shared" ref="L26" si="15">G26/$E26*100</f>
        <v>0</v>
      </c>
      <c r="M26" s="162">
        <f t="shared" ref="M26" si="16">H26/$E26*100</f>
        <v>80.210263949874843</v>
      </c>
      <c r="N26" s="162">
        <f t="shared" ref="N26" si="17">I26/$E26*100</f>
        <v>0</v>
      </c>
      <c r="O26" s="177">
        <f t="shared" ref="O26" si="18">J26/$E26*100</f>
        <v>0</v>
      </c>
    </row>
    <row r="27" spans="1:15" x14ac:dyDescent="0.25">
      <c r="A27" s="483"/>
      <c r="B27" s="483"/>
      <c r="C27" s="485">
        <v>6050</v>
      </c>
      <c r="D27" s="9" t="s">
        <v>8</v>
      </c>
      <c r="E27" s="488">
        <v>51926.98</v>
      </c>
      <c r="F27" s="178"/>
      <c r="G27" s="163"/>
      <c r="H27" s="163"/>
      <c r="I27" s="163"/>
      <c r="J27" s="171"/>
      <c r="K27" s="178"/>
      <c r="L27" s="163"/>
      <c r="M27" s="163"/>
      <c r="N27" s="163"/>
      <c r="O27" s="171"/>
    </row>
    <row r="28" spans="1:15" ht="15.75" thickBot="1" x14ac:dyDescent="0.3">
      <c r="A28" s="483"/>
      <c r="B28" s="483"/>
      <c r="C28" s="486"/>
      <c r="D28" s="10" t="s">
        <v>5</v>
      </c>
      <c r="E28" s="514"/>
      <c r="F28" s="180"/>
      <c r="G28" s="165"/>
      <c r="H28" s="165"/>
      <c r="I28" s="165"/>
      <c r="J28" s="175"/>
      <c r="K28" s="180"/>
      <c r="L28" s="165"/>
      <c r="M28" s="165"/>
      <c r="N28" s="165"/>
      <c r="O28" s="175"/>
    </row>
    <row r="29" spans="1:15" ht="15.75" thickBot="1" x14ac:dyDescent="0.3">
      <c r="A29" s="513"/>
      <c r="B29" s="513"/>
      <c r="C29" s="502"/>
      <c r="D29" s="10" t="s">
        <v>23</v>
      </c>
      <c r="E29" s="155">
        <v>51926.98</v>
      </c>
      <c r="F29" s="176">
        <f t="shared" si="1"/>
        <v>10276.212280801279</v>
      </c>
      <c r="G29" s="162"/>
      <c r="H29" s="162">
        <f>(E29-G29-I29-J29)*(5941692/(E$150-G$150-I$150-J$150))</f>
        <v>41650.767719198724</v>
      </c>
      <c r="I29" s="162"/>
      <c r="J29" s="177"/>
      <c r="K29" s="176">
        <f t="shared" ref="K29" si="19">F29/$E29*100</f>
        <v>19.789736050125153</v>
      </c>
      <c r="L29" s="162">
        <f t="shared" ref="L29" si="20">G29/$E29*100</f>
        <v>0</v>
      </c>
      <c r="M29" s="162">
        <f t="shared" ref="M29" si="21">H29/$E29*100</f>
        <v>80.210263949874843</v>
      </c>
      <c r="N29" s="162">
        <f t="shared" ref="N29" si="22">I29/$E29*100</f>
        <v>0</v>
      </c>
      <c r="O29" s="177">
        <f t="shared" ref="O29" si="23">J29/$E29*100</f>
        <v>0</v>
      </c>
    </row>
    <row r="30" spans="1:15" ht="15.75" thickBot="1" x14ac:dyDescent="0.3">
      <c r="A30" s="11">
        <v>750</v>
      </c>
      <c r="B30" s="12"/>
      <c r="C30" s="13"/>
      <c r="D30" s="14" t="s">
        <v>24</v>
      </c>
      <c r="E30" s="156">
        <v>43986</v>
      </c>
      <c r="F30" s="178"/>
      <c r="G30" s="163"/>
      <c r="H30" s="163"/>
      <c r="I30" s="163"/>
      <c r="J30" s="171"/>
      <c r="K30" s="178"/>
      <c r="L30" s="163"/>
      <c r="M30" s="163"/>
      <c r="N30" s="163"/>
      <c r="O30" s="171"/>
    </row>
    <row r="31" spans="1:15" ht="15.75" thickBot="1" x14ac:dyDescent="0.3">
      <c r="A31" s="507"/>
      <c r="B31" s="15">
        <v>75023</v>
      </c>
      <c r="C31" s="16"/>
      <c r="D31" s="17" t="s">
        <v>25</v>
      </c>
      <c r="E31" s="157">
        <v>43986</v>
      </c>
      <c r="F31" s="179"/>
      <c r="G31" s="164"/>
      <c r="H31" s="164"/>
      <c r="I31" s="164"/>
      <c r="J31" s="173"/>
      <c r="K31" s="179"/>
      <c r="L31" s="164"/>
      <c r="M31" s="164"/>
      <c r="N31" s="164"/>
      <c r="O31" s="173"/>
    </row>
    <row r="32" spans="1:15" x14ac:dyDescent="0.25">
      <c r="A32" s="508"/>
      <c r="B32" s="510"/>
      <c r="C32" s="485">
        <v>6050</v>
      </c>
      <c r="D32" s="6" t="s">
        <v>8</v>
      </c>
      <c r="E32" s="488">
        <v>43986</v>
      </c>
      <c r="F32" s="179"/>
      <c r="G32" s="164"/>
      <c r="H32" s="164"/>
      <c r="I32" s="164"/>
      <c r="J32" s="173"/>
      <c r="K32" s="179"/>
      <c r="L32" s="164"/>
      <c r="M32" s="164"/>
      <c r="N32" s="164"/>
      <c r="O32" s="173"/>
    </row>
    <row r="33" spans="1:15" ht="15.75" thickBot="1" x14ac:dyDescent="0.3">
      <c r="A33" s="508"/>
      <c r="B33" s="511"/>
      <c r="C33" s="486"/>
      <c r="D33" s="7" t="s">
        <v>5</v>
      </c>
      <c r="E33" s="489"/>
      <c r="F33" s="180"/>
      <c r="G33" s="165"/>
      <c r="H33" s="165"/>
      <c r="I33" s="165"/>
      <c r="J33" s="175"/>
      <c r="K33" s="180"/>
      <c r="L33" s="165"/>
      <c r="M33" s="165"/>
      <c r="N33" s="165"/>
      <c r="O33" s="175"/>
    </row>
    <row r="34" spans="1:15" ht="15.75" thickBot="1" x14ac:dyDescent="0.3">
      <c r="A34" s="509"/>
      <c r="B34" s="512"/>
      <c r="C34" s="487"/>
      <c r="D34" s="7" t="s">
        <v>26</v>
      </c>
      <c r="E34" s="154">
        <v>43986</v>
      </c>
      <c r="F34" s="176">
        <f t="shared" si="1"/>
        <v>8704.7132990080499</v>
      </c>
      <c r="G34" s="162"/>
      <c r="H34" s="162">
        <f>(E34-G34-I34-J34)*(5941692/(E$150-G$150-I$150-J$150))</f>
        <v>35281.28670099195</v>
      </c>
      <c r="I34" s="162"/>
      <c r="J34" s="177"/>
      <c r="K34" s="176">
        <f t="shared" ref="K34" si="24">F34/$E34*100</f>
        <v>19.789736050125153</v>
      </c>
      <c r="L34" s="162">
        <f t="shared" ref="L34" si="25">G34/$E34*100</f>
        <v>0</v>
      </c>
      <c r="M34" s="162">
        <f t="shared" ref="M34" si="26">H34/$E34*100</f>
        <v>80.210263949874843</v>
      </c>
      <c r="N34" s="162">
        <f t="shared" ref="N34" si="27">I34/$E34*100</f>
        <v>0</v>
      </c>
      <c r="O34" s="177">
        <f t="shared" ref="O34" si="28">J34/$E34*100</f>
        <v>0</v>
      </c>
    </row>
    <row r="35" spans="1:15" ht="26.25" thickBot="1" x14ac:dyDescent="0.3">
      <c r="A35" s="18">
        <v>754</v>
      </c>
      <c r="B35" s="2"/>
      <c r="C35" s="3"/>
      <c r="D35" s="2" t="s">
        <v>27</v>
      </c>
      <c r="E35" s="152">
        <v>213872.67</v>
      </c>
      <c r="F35" s="178"/>
      <c r="G35" s="163"/>
      <c r="H35" s="163"/>
      <c r="I35" s="163"/>
      <c r="J35" s="171"/>
      <c r="K35" s="178"/>
      <c r="L35" s="163"/>
      <c r="M35" s="163"/>
      <c r="N35" s="163"/>
      <c r="O35" s="171"/>
    </row>
    <row r="36" spans="1:15" ht="15.75" thickBot="1" x14ac:dyDescent="0.3">
      <c r="A36" s="482"/>
      <c r="B36" s="4">
        <v>75411</v>
      </c>
      <c r="C36" s="5"/>
      <c r="D36" s="4" t="s">
        <v>28</v>
      </c>
      <c r="E36" s="153">
        <v>150000</v>
      </c>
      <c r="F36" s="179"/>
      <c r="G36" s="164"/>
      <c r="H36" s="164"/>
      <c r="I36" s="164"/>
      <c r="J36" s="173"/>
      <c r="K36" s="179"/>
      <c r="L36" s="164"/>
      <c r="M36" s="164"/>
      <c r="N36" s="164"/>
      <c r="O36" s="173"/>
    </row>
    <row r="37" spans="1:15" ht="25.5" x14ac:dyDescent="0.25">
      <c r="A37" s="483"/>
      <c r="B37" s="482"/>
      <c r="C37" s="485">
        <v>6170</v>
      </c>
      <c r="D37" s="9" t="s">
        <v>29</v>
      </c>
      <c r="E37" s="488">
        <v>150000</v>
      </c>
      <c r="F37" s="179"/>
      <c r="G37" s="164"/>
      <c r="H37" s="164"/>
      <c r="I37" s="164"/>
      <c r="J37" s="173"/>
      <c r="K37" s="179"/>
      <c r="L37" s="164"/>
      <c r="M37" s="164"/>
      <c r="N37" s="164"/>
      <c r="O37" s="173"/>
    </row>
    <row r="38" spans="1:15" ht="15.75" thickBot="1" x14ac:dyDescent="0.3">
      <c r="A38" s="483"/>
      <c r="B38" s="483"/>
      <c r="C38" s="486"/>
      <c r="D38" s="19" t="s">
        <v>5</v>
      </c>
      <c r="E38" s="489"/>
      <c r="F38" s="180"/>
      <c r="G38" s="165"/>
      <c r="H38" s="165"/>
      <c r="I38" s="165"/>
      <c r="J38" s="175"/>
      <c r="K38" s="180"/>
      <c r="L38" s="165"/>
      <c r="M38" s="165"/>
      <c r="N38" s="165"/>
      <c r="O38" s="175"/>
    </row>
    <row r="39" spans="1:15" ht="15.75" thickBot="1" x14ac:dyDescent="0.3">
      <c r="A39" s="483"/>
      <c r="B39" s="484"/>
      <c r="C39" s="487"/>
      <c r="D39" s="19" t="s">
        <v>30</v>
      </c>
      <c r="E39" s="154">
        <v>150000</v>
      </c>
      <c r="F39" s="176">
        <f t="shared" si="1"/>
        <v>29684.60407518773</v>
      </c>
      <c r="G39" s="162"/>
      <c r="H39" s="162">
        <f>(E39-G39-I39-J39)*(5941692/(E$150-G$150-I$150-J$150))</f>
        <v>120315.39592481227</v>
      </c>
      <c r="I39" s="162"/>
      <c r="J39" s="177"/>
      <c r="K39" s="176">
        <f t="shared" ref="K39" si="29">F39/$E39*100</f>
        <v>19.789736050125153</v>
      </c>
      <c r="L39" s="162">
        <f t="shared" ref="L39" si="30">G39/$E39*100</f>
        <v>0</v>
      </c>
      <c r="M39" s="162">
        <f t="shared" ref="M39" si="31">H39/$E39*100</f>
        <v>80.210263949874843</v>
      </c>
      <c r="N39" s="162">
        <f t="shared" ref="N39" si="32">I39/$E39*100</f>
        <v>0</v>
      </c>
      <c r="O39" s="177">
        <f t="shared" ref="O39" si="33">J39/$E39*100</f>
        <v>0</v>
      </c>
    </row>
    <row r="40" spans="1:15" ht="15.75" thickBot="1" x14ac:dyDescent="0.3">
      <c r="A40" s="483"/>
      <c r="B40" s="4">
        <v>75495</v>
      </c>
      <c r="C40" s="5"/>
      <c r="D40" s="4" t="s">
        <v>20</v>
      </c>
      <c r="E40" s="153">
        <v>63872.67</v>
      </c>
      <c r="F40" s="178"/>
      <c r="G40" s="163"/>
      <c r="H40" s="163"/>
      <c r="I40" s="163"/>
      <c r="J40" s="171"/>
      <c r="K40" s="178"/>
      <c r="L40" s="163"/>
      <c r="M40" s="163"/>
      <c r="N40" s="163"/>
      <c r="O40" s="171"/>
    </row>
    <row r="41" spans="1:15" x14ac:dyDescent="0.25">
      <c r="A41" s="483"/>
      <c r="B41" s="482"/>
      <c r="C41" s="485">
        <v>6050</v>
      </c>
      <c r="D41" s="9" t="s">
        <v>8</v>
      </c>
      <c r="E41" s="488">
        <v>63872.67</v>
      </c>
      <c r="F41" s="179"/>
      <c r="G41" s="164"/>
      <c r="H41" s="164"/>
      <c r="I41" s="164"/>
      <c r="J41" s="173"/>
      <c r="K41" s="179"/>
      <c r="L41" s="164"/>
      <c r="M41" s="164"/>
      <c r="N41" s="164"/>
      <c r="O41" s="173"/>
    </row>
    <row r="42" spans="1:15" ht="15.75" thickBot="1" x14ac:dyDescent="0.3">
      <c r="A42" s="483"/>
      <c r="B42" s="483"/>
      <c r="C42" s="486"/>
      <c r="D42" s="19" t="s">
        <v>5</v>
      </c>
      <c r="E42" s="489"/>
      <c r="F42" s="180"/>
      <c r="G42" s="165"/>
      <c r="H42" s="165"/>
      <c r="I42" s="165"/>
      <c r="J42" s="175"/>
      <c r="K42" s="180"/>
      <c r="L42" s="165"/>
      <c r="M42" s="165"/>
      <c r="N42" s="165"/>
      <c r="O42" s="175"/>
    </row>
    <row r="43" spans="1:15" ht="15.75" thickBot="1" x14ac:dyDescent="0.3">
      <c r="A43" s="483"/>
      <c r="B43" s="483"/>
      <c r="C43" s="486"/>
      <c r="D43" s="19" t="s">
        <v>31</v>
      </c>
      <c r="E43" s="154">
        <v>63872.67</v>
      </c>
      <c r="F43" s="176">
        <f t="shared" si="1"/>
        <v>12640.232801167469</v>
      </c>
      <c r="G43" s="162"/>
      <c r="H43" s="162">
        <f>(E43-G43-I43-J43)*(5941692/(E$150-G$150-I$150-J$150))</f>
        <v>51232.437198832529</v>
      </c>
      <c r="I43" s="162"/>
      <c r="J43" s="177"/>
      <c r="K43" s="176">
        <f t="shared" ref="K43" si="34">F43/$E43*100</f>
        <v>19.789736050125146</v>
      </c>
      <c r="L43" s="162">
        <f t="shared" ref="L43" si="35">G43/$E43*100</f>
        <v>0</v>
      </c>
      <c r="M43" s="162">
        <f t="shared" ref="M43" si="36">H43/$E43*100</f>
        <v>80.210263949874843</v>
      </c>
      <c r="N43" s="162">
        <f t="shared" ref="N43" si="37">I43/$E43*100</f>
        <v>0</v>
      </c>
      <c r="O43" s="177">
        <f t="shared" ref="O43" si="38">J43/$E43*100</f>
        <v>0</v>
      </c>
    </row>
    <row r="44" spans="1:15" ht="15.75" thickBot="1" x14ac:dyDescent="0.3">
      <c r="A44" s="2">
        <v>801</v>
      </c>
      <c r="B44" s="2"/>
      <c r="C44" s="3"/>
      <c r="D44" s="2" t="s">
        <v>33</v>
      </c>
      <c r="E44" s="152">
        <v>61982.6</v>
      </c>
      <c r="F44" s="178"/>
      <c r="G44" s="163"/>
      <c r="H44" s="163"/>
      <c r="I44" s="163"/>
      <c r="J44" s="171"/>
      <c r="K44" s="178"/>
      <c r="L44" s="163"/>
      <c r="M44" s="163"/>
      <c r="N44" s="163"/>
      <c r="O44" s="171"/>
    </row>
    <row r="45" spans="1:15" ht="15.75" thickBot="1" x14ac:dyDescent="0.3">
      <c r="A45" s="482"/>
      <c r="B45" s="20">
        <v>80101</v>
      </c>
      <c r="C45" s="21"/>
      <c r="D45" s="22" t="s">
        <v>34</v>
      </c>
      <c r="E45" s="153">
        <v>7000</v>
      </c>
      <c r="F45" s="179"/>
      <c r="G45" s="164"/>
      <c r="H45" s="164"/>
      <c r="I45" s="164"/>
      <c r="J45" s="173"/>
      <c r="K45" s="179"/>
      <c r="L45" s="164"/>
      <c r="M45" s="164"/>
      <c r="N45" s="164"/>
      <c r="O45" s="173"/>
    </row>
    <row r="46" spans="1:15" ht="25.5" x14ac:dyDescent="0.25">
      <c r="A46" s="483"/>
      <c r="B46" s="482"/>
      <c r="C46" s="485">
        <v>6060</v>
      </c>
      <c r="D46" s="9" t="s">
        <v>17</v>
      </c>
      <c r="E46" s="488">
        <v>7000</v>
      </c>
      <c r="F46" s="179"/>
      <c r="G46" s="164"/>
      <c r="H46" s="164"/>
      <c r="I46" s="164"/>
      <c r="J46" s="173"/>
      <c r="K46" s="179"/>
      <c r="L46" s="164"/>
      <c r="M46" s="164"/>
      <c r="N46" s="164"/>
      <c r="O46" s="173"/>
    </row>
    <row r="47" spans="1:15" ht="15.75" thickBot="1" x14ac:dyDescent="0.3">
      <c r="A47" s="483"/>
      <c r="B47" s="483"/>
      <c r="C47" s="486"/>
      <c r="D47" s="19" t="s">
        <v>5</v>
      </c>
      <c r="E47" s="489"/>
      <c r="F47" s="180"/>
      <c r="G47" s="165"/>
      <c r="H47" s="165"/>
      <c r="I47" s="165"/>
      <c r="J47" s="175"/>
      <c r="K47" s="180"/>
      <c r="L47" s="165"/>
      <c r="M47" s="165"/>
      <c r="N47" s="165"/>
      <c r="O47" s="175"/>
    </row>
    <row r="48" spans="1:15" ht="15.75" thickBot="1" x14ac:dyDescent="0.3">
      <c r="A48" s="483"/>
      <c r="B48" s="484"/>
      <c r="C48" s="487"/>
      <c r="D48" s="19" t="s">
        <v>18</v>
      </c>
      <c r="E48" s="154">
        <v>7000</v>
      </c>
      <c r="F48" s="176">
        <f t="shared" si="1"/>
        <v>1385.281523508761</v>
      </c>
      <c r="G48" s="162"/>
      <c r="H48" s="162">
        <f>(E48-G48-I48-J48)*(5941692/(E$150-G$150-I$150-J$150))</f>
        <v>5614.718476491239</v>
      </c>
      <c r="I48" s="162"/>
      <c r="J48" s="177"/>
      <c r="K48" s="176">
        <f t="shared" ref="K48" si="39">F48/$E48*100</f>
        <v>19.789736050125157</v>
      </c>
      <c r="L48" s="162">
        <f t="shared" ref="L48" si="40">G48/$E48*100</f>
        <v>0</v>
      </c>
      <c r="M48" s="162">
        <f t="shared" ref="M48" si="41">H48/$E48*100</f>
        <v>80.210263949874843</v>
      </c>
      <c r="N48" s="162">
        <f t="shared" ref="N48" si="42">I48/$E48*100</f>
        <v>0</v>
      </c>
      <c r="O48" s="177">
        <f t="shared" ref="O48" si="43">J48/$E48*100</f>
        <v>0</v>
      </c>
    </row>
    <row r="49" spans="1:15" ht="15.75" thickBot="1" x14ac:dyDescent="0.3">
      <c r="A49" s="483"/>
      <c r="B49" s="23">
        <v>80195</v>
      </c>
      <c r="C49" s="21"/>
      <c r="D49" s="22" t="s">
        <v>20</v>
      </c>
      <c r="E49" s="153">
        <v>54982.6</v>
      </c>
      <c r="F49" s="178"/>
      <c r="G49" s="163"/>
      <c r="H49" s="163"/>
      <c r="I49" s="163"/>
      <c r="J49" s="171"/>
      <c r="K49" s="178"/>
      <c r="L49" s="163"/>
      <c r="M49" s="163"/>
      <c r="N49" s="163"/>
      <c r="O49" s="171"/>
    </row>
    <row r="50" spans="1:15" x14ac:dyDescent="0.25">
      <c r="A50" s="483"/>
      <c r="B50" s="482"/>
      <c r="C50" s="485">
        <v>6050</v>
      </c>
      <c r="D50" s="6" t="s">
        <v>8</v>
      </c>
      <c r="E50" s="488">
        <v>54982.6</v>
      </c>
      <c r="F50" s="179"/>
      <c r="G50" s="164"/>
      <c r="H50" s="164"/>
      <c r="I50" s="164"/>
      <c r="J50" s="173"/>
      <c r="K50" s="179"/>
      <c r="L50" s="164"/>
      <c r="M50" s="164"/>
      <c r="N50" s="164"/>
      <c r="O50" s="173"/>
    </row>
    <row r="51" spans="1:15" ht="15.75" thickBot="1" x14ac:dyDescent="0.3">
      <c r="A51" s="483"/>
      <c r="B51" s="483"/>
      <c r="C51" s="486"/>
      <c r="D51" s="7" t="s">
        <v>5</v>
      </c>
      <c r="E51" s="489"/>
      <c r="F51" s="180"/>
      <c r="G51" s="165"/>
      <c r="H51" s="165"/>
      <c r="I51" s="165"/>
      <c r="J51" s="175"/>
      <c r="K51" s="180"/>
      <c r="L51" s="165"/>
      <c r="M51" s="165"/>
      <c r="N51" s="165"/>
      <c r="O51" s="175"/>
    </row>
    <row r="52" spans="1:15" ht="26.25" thickBot="1" x14ac:dyDescent="0.3">
      <c r="A52" s="483"/>
      <c r="B52" s="483"/>
      <c r="C52" s="486"/>
      <c r="D52" s="7" t="s">
        <v>35</v>
      </c>
      <c r="E52" s="154">
        <v>50307</v>
      </c>
      <c r="F52" s="176">
        <f t="shared" si="1"/>
        <v>9955.6225147364603</v>
      </c>
      <c r="G52" s="162"/>
      <c r="H52" s="162">
        <f>(E52-G52-I52-J52)*(5941692/(E$150-G$150-I$150-J$150))</f>
        <v>40351.37748526354</v>
      </c>
      <c r="I52" s="162"/>
      <c r="J52" s="177"/>
      <c r="K52" s="176">
        <f t="shared" ref="K52" si="44">F52/$E52*100</f>
        <v>19.789736050125153</v>
      </c>
      <c r="L52" s="162">
        <f t="shared" ref="L52" si="45">G52/$E52*100</f>
        <v>0</v>
      </c>
      <c r="M52" s="162">
        <f t="shared" ref="M52" si="46">H52/$E52*100</f>
        <v>80.210263949874843</v>
      </c>
      <c r="N52" s="162">
        <f t="shared" ref="N52" si="47">I52/$E52*100</f>
        <v>0</v>
      </c>
      <c r="O52" s="177">
        <f t="shared" ref="O52" si="48">J52/$E52*100</f>
        <v>0</v>
      </c>
    </row>
    <row r="53" spans="1:15" ht="15.75" thickBot="1" x14ac:dyDescent="0.3">
      <c r="A53" s="484"/>
      <c r="B53" s="484"/>
      <c r="C53" s="487"/>
      <c r="D53" s="7" t="s">
        <v>36</v>
      </c>
      <c r="E53" s="154">
        <v>4675.6000000000004</v>
      </c>
      <c r="F53" s="176">
        <f t="shared" si="1"/>
        <v>925.2888987596516</v>
      </c>
      <c r="G53" s="162"/>
      <c r="H53" s="162">
        <f>(E53-G53-I53-J53)*(5941692/(E$150-G$150-I$150-J$150))</f>
        <v>3750.3111012403488</v>
      </c>
      <c r="I53" s="162"/>
      <c r="J53" s="177"/>
      <c r="K53" s="176">
        <f t="shared" ref="K53" si="49">F53/$E53*100</f>
        <v>19.78973605012515</v>
      </c>
      <c r="L53" s="162">
        <f t="shared" ref="L53" si="50">G53/$E53*100</f>
        <v>0</v>
      </c>
      <c r="M53" s="162">
        <f t="shared" ref="M53" si="51">H53/$E53*100</f>
        <v>80.210263949874843</v>
      </c>
      <c r="N53" s="162">
        <f t="shared" ref="N53" si="52">I53/$E53*100</f>
        <v>0</v>
      </c>
      <c r="O53" s="177">
        <f t="shared" ref="O53" si="53">J53/$E53*100</f>
        <v>0</v>
      </c>
    </row>
    <row r="54" spans="1:15" ht="15.75" thickBot="1" x14ac:dyDescent="0.3">
      <c r="A54" s="24">
        <v>900</v>
      </c>
      <c r="B54" s="24"/>
      <c r="C54" s="3"/>
      <c r="D54" s="2" t="s">
        <v>37</v>
      </c>
      <c r="E54" s="152">
        <v>1198826.52</v>
      </c>
      <c r="F54" s="178"/>
      <c r="G54" s="163"/>
      <c r="H54" s="163"/>
      <c r="I54" s="163"/>
      <c r="J54" s="171"/>
      <c r="K54" s="178"/>
      <c r="L54" s="163"/>
      <c r="M54" s="163"/>
      <c r="N54" s="163"/>
      <c r="O54" s="171"/>
    </row>
    <row r="55" spans="1:15" ht="15.75" thickBot="1" x14ac:dyDescent="0.3">
      <c r="A55" s="504"/>
      <c r="B55" s="25">
        <v>90001</v>
      </c>
      <c r="C55" s="26"/>
      <c r="D55" s="25" t="s">
        <v>38</v>
      </c>
      <c r="E55" s="158">
        <v>1000</v>
      </c>
      <c r="F55" s="179"/>
      <c r="G55" s="164"/>
      <c r="H55" s="164"/>
      <c r="I55" s="164"/>
      <c r="J55" s="173"/>
      <c r="K55" s="179"/>
      <c r="L55" s="164"/>
      <c r="M55" s="164"/>
      <c r="N55" s="164"/>
      <c r="O55" s="173"/>
    </row>
    <row r="56" spans="1:15" ht="51" x14ac:dyDescent="0.25">
      <c r="A56" s="505"/>
      <c r="B56" s="482"/>
      <c r="C56" s="485">
        <v>6230</v>
      </c>
      <c r="D56" s="27" t="s">
        <v>39</v>
      </c>
      <c r="E56" s="488">
        <v>1000</v>
      </c>
      <c r="F56" s="179"/>
      <c r="G56" s="164"/>
      <c r="H56" s="164"/>
      <c r="I56" s="164"/>
      <c r="J56" s="173"/>
      <c r="K56" s="179"/>
      <c r="L56" s="164"/>
      <c r="M56" s="164"/>
      <c r="N56" s="164"/>
      <c r="O56" s="173"/>
    </row>
    <row r="57" spans="1:15" ht="15.75" thickBot="1" x14ac:dyDescent="0.3">
      <c r="A57" s="505"/>
      <c r="B57" s="483"/>
      <c r="C57" s="486"/>
      <c r="D57" s="7" t="s">
        <v>5</v>
      </c>
      <c r="E57" s="489"/>
      <c r="F57" s="180"/>
      <c r="G57" s="165"/>
      <c r="H57" s="165"/>
      <c r="I57" s="165"/>
      <c r="J57" s="175"/>
      <c r="K57" s="180"/>
      <c r="L57" s="165"/>
      <c r="M57" s="165"/>
      <c r="N57" s="165"/>
      <c r="O57" s="175"/>
    </row>
    <row r="58" spans="1:15" ht="15.75" thickBot="1" x14ac:dyDescent="0.3">
      <c r="A58" s="505"/>
      <c r="B58" s="484"/>
      <c r="C58" s="487"/>
      <c r="D58" s="7" t="s">
        <v>40</v>
      </c>
      <c r="E58" s="154">
        <v>1000</v>
      </c>
      <c r="F58" s="176">
        <f t="shared" si="1"/>
        <v>197.89736050125146</v>
      </c>
      <c r="G58" s="162"/>
      <c r="H58" s="162">
        <f>(E58-G58-I58-J58)*(5941692/(E$150-G$150-I$150-J$150))</f>
        <v>802.10263949874854</v>
      </c>
      <c r="I58" s="162"/>
      <c r="J58" s="177"/>
      <c r="K58" s="176">
        <f t="shared" ref="K58" si="54">F58/$E58*100</f>
        <v>19.789736050125146</v>
      </c>
      <c r="L58" s="162">
        <f t="shared" ref="L58" si="55">G58/$E58*100</f>
        <v>0</v>
      </c>
      <c r="M58" s="162">
        <f t="shared" ref="M58" si="56">H58/$E58*100</f>
        <v>80.210263949874843</v>
      </c>
      <c r="N58" s="162">
        <f t="shared" ref="N58" si="57">I58/$E58*100</f>
        <v>0</v>
      </c>
      <c r="O58" s="177">
        <f t="shared" ref="O58" si="58">J58/$E58*100</f>
        <v>0</v>
      </c>
    </row>
    <row r="59" spans="1:15" ht="15.75" thickBot="1" x14ac:dyDescent="0.3">
      <c r="A59" s="505"/>
      <c r="B59" s="20">
        <v>90005</v>
      </c>
      <c r="C59" s="21"/>
      <c r="D59" s="22" t="s">
        <v>41</v>
      </c>
      <c r="E59" s="153">
        <v>255387.63</v>
      </c>
      <c r="F59" s="178"/>
      <c r="G59" s="163"/>
      <c r="H59" s="163"/>
      <c r="I59" s="163"/>
      <c r="J59" s="171"/>
      <c r="K59" s="178"/>
      <c r="L59" s="163"/>
      <c r="M59" s="163"/>
      <c r="N59" s="163"/>
      <c r="O59" s="171"/>
    </row>
    <row r="60" spans="1:15" x14ac:dyDescent="0.25">
      <c r="A60" s="505"/>
      <c r="B60" s="482"/>
      <c r="C60" s="485">
        <v>6050</v>
      </c>
      <c r="D60" s="6" t="s">
        <v>8</v>
      </c>
      <c r="E60" s="488">
        <v>214719.32</v>
      </c>
      <c r="F60" s="179"/>
      <c r="G60" s="164"/>
      <c r="H60" s="164"/>
      <c r="I60" s="164"/>
      <c r="J60" s="173"/>
      <c r="K60" s="179"/>
      <c r="L60" s="164"/>
      <c r="M60" s="164"/>
      <c r="N60" s="164"/>
      <c r="O60" s="173"/>
    </row>
    <row r="61" spans="1:15" ht="15.75" thickBot="1" x14ac:dyDescent="0.3">
      <c r="A61" s="505"/>
      <c r="B61" s="483"/>
      <c r="C61" s="486"/>
      <c r="D61" s="28" t="s">
        <v>5</v>
      </c>
      <c r="E61" s="489"/>
      <c r="F61" s="180"/>
      <c r="G61" s="165"/>
      <c r="H61" s="165"/>
      <c r="I61" s="165"/>
      <c r="J61" s="175"/>
      <c r="K61" s="180"/>
      <c r="L61" s="165"/>
      <c r="M61" s="165"/>
      <c r="N61" s="165"/>
      <c r="O61" s="175"/>
    </row>
    <row r="62" spans="1:15" ht="26.25" thickBot="1" x14ac:dyDescent="0.3">
      <c r="A62" s="505"/>
      <c r="B62" s="483"/>
      <c r="C62" s="486"/>
      <c r="D62" s="28" t="s">
        <v>42</v>
      </c>
      <c r="E62" s="159">
        <v>125056.99</v>
      </c>
      <c r="F62" s="176">
        <f t="shared" si="1"/>
        <v>24748.448233231407</v>
      </c>
      <c r="G62" s="162"/>
      <c r="H62" s="162">
        <f>(E62-G62-I62-J62)*(5941692/(E$150-G$150-I$150-J$150))</f>
        <v>100308.5417667686</v>
      </c>
      <c r="I62" s="162"/>
      <c r="J62" s="177"/>
      <c r="K62" s="176">
        <f t="shared" ref="K62" si="59">F62/$E62*100</f>
        <v>19.78973605012515</v>
      </c>
      <c r="L62" s="162">
        <f t="shared" ref="L62" si="60">G62/$E62*100</f>
        <v>0</v>
      </c>
      <c r="M62" s="162">
        <f t="shared" ref="M62" si="61">H62/$E62*100</f>
        <v>80.210263949874843</v>
      </c>
      <c r="N62" s="162">
        <f t="shared" ref="N62" si="62">I62/$E62*100</f>
        <v>0</v>
      </c>
      <c r="O62" s="177">
        <f t="shared" ref="O62" si="63">J62/$E62*100</f>
        <v>0</v>
      </c>
    </row>
    <row r="63" spans="1:15" ht="15.75" thickBot="1" x14ac:dyDescent="0.3">
      <c r="A63" s="505"/>
      <c r="B63" s="483"/>
      <c r="C63" s="487"/>
      <c r="D63" s="7" t="s">
        <v>43</v>
      </c>
      <c r="E63" s="154">
        <v>89662.33</v>
      </c>
      <c r="F63" s="176">
        <f t="shared" si="1"/>
        <v>17743.93844339218</v>
      </c>
      <c r="G63" s="162"/>
      <c r="H63" s="162">
        <f>(E63-G63-I63-J63)*(5941692/(E$150-G$150-I$150-J$150))</f>
        <v>71918.391556607821</v>
      </c>
      <c r="I63" s="162"/>
      <c r="J63" s="177"/>
      <c r="K63" s="176">
        <f t="shared" ref="K63" si="64">F63/$E63*100</f>
        <v>19.789736050125153</v>
      </c>
      <c r="L63" s="162">
        <f t="shared" ref="L63" si="65">G63/$E63*100</f>
        <v>0</v>
      </c>
      <c r="M63" s="162">
        <f t="shared" ref="M63" si="66">H63/$E63*100</f>
        <v>80.210263949874843</v>
      </c>
      <c r="N63" s="162">
        <f t="shared" ref="N63" si="67">I63/$E63*100</f>
        <v>0</v>
      </c>
      <c r="O63" s="177">
        <f t="shared" ref="O63" si="68">J63/$E63*100</f>
        <v>0</v>
      </c>
    </row>
    <row r="64" spans="1:15" ht="51" x14ac:dyDescent="0.25">
      <c r="A64" s="505"/>
      <c r="B64" s="483"/>
      <c r="C64" s="485">
        <v>6230</v>
      </c>
      <c r="D64" s="6" t="s">
        <v>39</v>
      </c>
      <c r="E64" s="488">
        <v>40668.31</v>
      </c>
      <c r="F64" s="178"/>
      <c r="G64" s="163"/>
      <c r="H64" s="163"/>
      <c r="I64" s="163"/>
      <c r="J64" s="171"/>
      <c r="K64" s="178"/>
      <c r="L64" s="163"/>
      <c r="M64" s="163"/>
      <c r="N64" s="163"/>
      <c r="O64" s="171"/>
    </row>
    <row r="65" spans="1:15" ht="15.75" thickBot="1" x14ac:dyDescent="0.3">
      <c r="A65" s="505"/>
      <c r="B65" s="483"/>
      <c r="C65" s="486"/>
      <c r="D65" s="7" t="s">
        <v>5</v>
      </c>
      <c r="E65" s="489"/>
      <c r="F65" s="180"/>
      <c r="G65" s="165"/>
      <c r="H65" s="165"/>
      <c r="I65" s="165"/>
      <c r="J65" s="175"/>
      <c r="K65" s="180"/>
      <c r="L65" s="165"/>
      <c r="M65" s="165"/>
      <c r="N65" s="165"/>
      <c r="O65" s="175"/>
    </row>
    <row r="66" spans="1:15" ht="15.75" thickBot="1" x14ac:dyDescent="0.3">
      <c r="A66" s="505"/>
      <c r="B66" s="484"/>
      <c r="C66" s="487"/>
      <c r="D66" s="7" t="s">
        <v>44</v>
      </c>
      <c r="E66" s="154">
        <v>40668.31</v>
      </c>
      <c r="F66" s="176">
        <f t="shared" si="1"/>
        <v>8048.1512050466517</v>
      </c>
      <c r="G66" s="162"/>
      <c r="H66" s="162">
        <f>(E66-G66-I66-J66)*(5941692/(E$150-G$150-I$150-J$150))</f>
        <v>32620.158794953346</v>
      </c>
      <c r="I66" s="162"/>
      <c r="J66" s="177"/>
      <c r="K66" s="176">
        <f t="shared" ref="K66" si="69">F66/$E66*100</f>
        <v>19.78973605012515</v>
      </c>
      <c r="L66" s="162">
        <f t="shared" ref="L66" si="70">G66/$E66*100</f>
        <v>0</v>
      </c>
      <c r="M66" s="162">
        <f t="shared" ref="M66" si="71">H66/$E66*100</f>
        <v>80.210263949874843</v>
      </c>
      <c r="N66" s="162">
        <f t="shared" ref="N66" si="72">I66/$E66*100</f>
        <v>0</v>
      </c>
      <c r="O66" s="177">
        <f t="shared" ref="O66" si="73">J66/$E66*100</f>
        <v>0</v>
      </c>
    </row>
    <row r="67" spans="1:15" ht="15.75" thickBot="1" x14ac:dyDescent="0.3">
      <c r="A67" s="505"/>
      <c r="B67" s="4">
        <v>90008</v>
      </c>
      <c r="C67" s="5"/>
      <c r="D67" s="4" t="s">
        <v>45</v>
      </c>
      <c r="E67" s="153">
        <v>111309.99</v>
      </c>
      <c r="F67" s="178"/>
      <c r="G67" s="163"/>
      <c r="H67" s="163"/>
      <c r="I67" s="163"/>
      <c r="J67" s="171"/>
      <c r="K67" s="178"/>
      <c r="L67" s="163"/>
      <c r="M67" s="163"/>
      <c r="N67" s="163"/>
      <c r="O67" s="171"/>
    </row>
    <row r="68" spans="1:15" x14ac:dyDescent="0.25">
      <c r="A68" s="505"/>
      <c r="B68" s="482"/>
      <c r="C68" s="485">
        <v>6050</v>
      </c>
      <c r="D68" s="9" t="s">
        <v>8</v>
      </c>
      <c r="E68" s="488">
        <v>111309.99</v>
      </c>
      <c r="F68" s="179"/>
      <c r="G68" s="164"/>
      <c r="H68" s="164"/>
      <c r="I68" s="164"/>
      <c r="J68" s="173"/>
      <c r="K68" s="179"/>
      <c r="L68" s="164"/>
      <c r="M68" s="164"/>
      <c r="N68" s="164"/>
      <c r="O68" s="173"/>
    </row>
    <row r="69" spans="1:15" ht="15.75" thickBot="1" x14ac:dyDescent="0.3">
      <c r="A69" s="505"/>
      <c r="B69" s="483"/>
      <c r="C69" s="486"/>
      <c r="D69" s="19" t="s">
        <v>5</v>
      </c>
      <c r="E69" s="489"/>
      <c r="F69" s="180"/>
      <c r="G69" s="165"/>
      <c r="H69" s="165"/>
      <c r="I69" s="165"/>
      <c r="J69" s="175"/>
      <c r="K69" s="180"/>
      <c r="L69" s="165"/>
      <c r="M69" s="165"/>
      <c r="N69" s="165"/>
      <c r="O69" s="175"/>
    </row>
    <row r="70" spans="1:15" ht="26.25" thickBot="1" x14ac:dyDescent="0.3">
      <c r="A70" s="505"/>
      <c r="B70" s="484"/>
      <c r="C70" s="487"/>
      <c r="D70" s="19" t="s">
        <v>46</v>
      </c>
      <c r="E70" s="154">
        <v>111309.99</v>
      </c>
      <c r="F70" s="176">
        <f t="shared" ref="F70:F132" si="74">E70-SUM(G70:J70)</f>
        <v>22027.953218420706</v>
      </c>
      <c r="G70" s="162"/>
      <c r="H70" s="162">
        <f>(E70-G70-I70-J70)*(5941692/(E$150-G$150-I$150-J$150))</f>
        <v>89282.0367815793</v>
      </c>
      <c r="I70" s="162"/>
      <c r="J70" s="177"/>
      <c r="K70" s="176">
        <f t="shared" ref="K70" si="75">F70/$E70*100</f>
        <v>19.789736050125153</v>
      </c>
      <c r="L70" s="162">
        <f t="shared" ref="L70" si="76">G70/$E70*100</f>
        <v>0</v>
      </c>
      <c r="M70" s="162">
        <f t="shared" ref="M70" si="77">H70/$E70*100</f>
        <v>80.210263949874843</v>
      </c>
      <c r="N70" s="162">
        <f t="shared" ref="N70" si="78">I70/$E70*100</f>
        <v>0</v>
      </c>
      <c r="O70" s="177">
        <f t="shared" ref="O70" si="79">J70/$E70*100</f>
        <v>0</v>
      </c>
    </row>
    <row r="71" spans="1:15" ht="15.75" thickBot="1" x14ac:dyDescent="0.3">
      <c r="A71" s="505"/>
      <c r="B71" s="23">
        <v>90015</v>
      </c>
      <c r="C71" s="29"/>
      <c r="D71" s="22" t="s">
        <v>47</v>
      </c>
      <c r="E71" s="153">
        <v>160556.17000000001</v>
      </c>
      <c r="F71" s="178"/>
      <c r="G71" s="163"/>
      <c r="H71" s="163"/>
      <c r="I71" s="163"/>
      <c r="J71" s="171"/>
      <c r="K71" s="178"/>
      <c r="L71" s="163"/>
      <c r="M71" s="163"/>
      <c r="N71" s="163"/>
      <c r="O71" s="171"/>
    </row>
    <row r="72" spans="1:15" x14ac:dyDescent="0.25">
      <c r="A72" s="505"/>
      <c r="B72" s="482"/>
      <c r="C72" s="485">
        <v>6050</v>
      </c>
      <c r="D72" s="6" t="s">
        <v>8</v>
      </c>
      <c r="E72" s="488">
        <v>160556.17000000001</v>
      </c>
      <c r="F72" s="179"/>
      <c r="G72" s="164"/>
      <c r="H72" s="164"/>
      <c r="I72" s="164"/>
      <c r="J72" s="173"/>
      <c r="K72" s="179"/>
      <c r="L72" s="164"/>
      <c r="M72" s="164"/>
      <c r="N72" s="164"/>
      <c r="O72" s="173"/>
    </row>
    <row r="73" spans="1:15" ht="15.75" thickBot="1" x14ac:dyDescent="0.3">
      <c r="A73" s="505"/>
      <c r="B73" s="483"/>
      <c r="C73" s="486"/>
      <c r="D73" s="7" t="s">
        <v>5</v>
      </c>
      <c r="E73" s="489"/>
      <c r="F73" s="180"/>
      <c r="G73" s="165"/>
      <c r="H73" s="165"/>
      <c r="I73" s="165"/>
      <c r="J73" s="175"/>
      <c r="K73" s="180"/>
      <c r="L73" s="165"/>
      <c r="M73" s="165"/>
      <c r="N73" s="165"/>
      <c r="O73" s="175"/>
    </row>
    <row r="74" spans="1:15" ht="15.75" thickBot="1" x14ac:dyDescent="0.3">
      <c r="A74" s="505"/>
      <c r="B74" s="483"/>
      <c r="C74" s="486"/>
      <c r="D74" s="7" t="s">
        <v>48</v>
      </c>
      <c r="E74" s="154">
        <v>3072.88</v>
      </c>
      <c r="F74" s="176">
        <f t="shared" si="74"/>
        <v>608.11484113708593</v>
      </c>
      <c r="G74" s="162"/>
      <c r="H74" s="162">
        <f>(E74-G74-I74-J74)*(5941692/(E$150-G$150-I$150-J$150))</f>
        <v>2464.7651588629142</v>
      </c>
      <c r="I74" s="162"/>
      <c r="J74" s="177"/>
      <c r="K74" s="176">
        <f t="shared" ref="K74" si="80">F74/$E74*100</f>
        <v>19.789736050125157</v>
      </c>
      <c r="L74" s="162">
        <f t="shared" ref="L74" si="81">G74/$E74*100</f>
        <v>0</v>
      </c>
      <c r="M74" s="162">
        <f t="shared" ref="M74" si="82">H74/$E74*100</f>
        <v>80.210263949874843</v>
      </c>
      <c r="N74" s="162">
        <f t="shared" ref="N74" si="83">I74/$E74*100</f>
        <v>0</v>
      </c>
      <c r="O74" s="177">
        <f t="shared" ref="O74" si="84">J74/$E74*100</f>
        <v>0</v>
      </c>
    </row>
    <row r="75" spans="1:15" ht="15.75" thickBot="1" x14ac:dyDescent="0.3">
      <c r="A75" s="505"/>
      <c r="B75" s="483"/>
      <c r="C75" s="486"/>
      <c r="D75" s="7" t="s">
        <v>49</v>
      </c>
      <c r="E75" s="154">
        <v>2580.88</v>
      </c>
      <c r="F75" s="176">
        <f t="shared" si="74"/>
        <v>510.74933977047021</v>
      </c>
      <c r="G75" s="162"/>
      <c r="H75" s="162">
        <f>(E75-G75-I75-J75)*(5941692/(E$150-G$150-I$150-J$150))</f>
        <v>2070.1306602295299</v>
      </c>
      <c r="I75" s="162"/>
      <c r="J75" s="177"/>
      <c r="K75" s="176">
        <f t="shared" ref="K75:K76" si="85">F75/$E75*100</f>
        <v>19.78973605012516</v>
      </c>
      <c r="L75" s="162">
        <f t="shared" ref="L75:L76" si="86">G75/$E75*100</f>
        <v>0</v>
      </c>
      <c r="M75" s="162">
        <f t="shared" ref="M75:M76" si="87">H75/$E75*100</f>
        <v>80.210263949874843</v>
      </c>
      <c r="N75" s="162">
        <f t="shared" ref="N75:N76" si="88">I75/$E75*100</f>
        <v>0</v>
      </c>
      <c r="O75" s="177">
        <f t="shared" ref="O75:O76" si="89">J75/$E75*100</f>
        <v>0</v>
      </c>
    </row>
    <row r="76" spans="1:15" ht="15.75" thickBot="1" x14ac:dyDescent="0.3">
      <c r="A76" s="505"/>
      <c r="B76" s="484"/>
      <c r="C76" s="487"/>
      <c r="D76" s="7" t="s">
        <v>50</v>
      </c>
      <c r="E76" s="154">
        <v>154902.41</v>
      </c>
      <c r="F76" s="176">
        <f t="shared" si="74"/>
        <v>30654.778074282673</v>
      </c>
      <c r="G76" s="162"/>
      <c r="H76" s="162">
        <f>(E76-G76-I76-J76)*(5941692/(E$150-G$150-I$150-J$150))</f>
        <v>124247.63192571733</v>
      </c>
      <c r="I76" s="162"/>
      <c r="J76" s="177"/>
      <c r="K76" s="176">
        <f t="shared" si="85"/>
        <v>19.789736050125153</v>
      </c>
      <c r="L76" s="162">
        <f t="shared" si="86"/>
        <v>0</v>
      </c>
      <c r="M76" s="162">
        <f t="shared" si="87"/>
        <v>80.210263949874843</v>
      </c>
      <c r="N76" s="162">
        <f t="shared" si="88"/>
        <v>0</v>
      </c>
      <c r="O76" s="177">
        <f t="shared" si="89"/>
        <v>0</v>
      </c>
    </row>
    <row r="77" spans="1:15" ht="15.75" thickBot="1" x14ac:dyDescent="0.3">
      <c r="A77" s="505"/>
      <c r="B77" s="20">
        <v>90095</v>
      </c>
      <c r="C77" s="21"/>
      <c r="D77" s="22" t="s">
        <v>20</v>
      </c>
      <c r="E77" s="153">
        <v>670572.73</v>
      </c>
      <c r="F77" s="178"/>
      <c r="G77" s="163"/>
      <c r="H77" s="163"/>
      <c r="I77" s="163"/>
      <c r="J77" s="171"/>
      <c r="K77" s="178"/>
      <c r="L77" s="163"/>
      <c r="M77" s="163"/>
      <c r="N77" s="163"/>
      <c r="O77" s="171"/>
    </row>
    <row r="78" spans="1:15" x14ac:dyDescent="0.25">
      <c r="A78" s="505"/>
      <c r="B78" s="482"/>
      <c r="C78" s="485">
        <v>6050</v>
      </c>
      <c r="D78" s="6" t="s">
        <v>8</v>
      </c>
      <c r="E78" s="488">
        <v>670572.73</v>
      </c>
      <c r="F78" s="179"/>
      <c r="G78" s="164"/>
      <c r="H78" s="164"/>
      <c r="I78" s="164"/>
      <c r="J78" s="173"/>
      <c r="K78" s="179"/>
      <c r="L78" s="164"/>
      <c r="M78" s="164"/>
      <c r="N78" s="164"/>
      <c r="O78" s="173"/>
    </row>
    <row r="79" spans="1:15" ht="15.75" thickBot="1" x14ac:dyDescent="0.3">
      <c r="A79" s="505"/>
      <c r="B79" s="483"/>
      <c r="C79" s="487"/>
      <c r="D79" s="7" t="s">
        <v>5</v>
      </c>
      <c r="E79" s="489"/>
      <c r="F79" s="180"/>
      <c r="G79" s="165"/>
      <c r="H79" s="165"/>
      <c r="I79" s="165"/>
      <c r="J79" s="175"/>
      <c r="K79" s="180"/>
      <c r="L79" s="165"/>
      <c r="M79" s="165"/>
      <c r="N79" s="165"/>
      <c r="O79" s="175"/>
    </row>
    <row r="80" spans="1:15" ht="15.75" thickBot="1" x14ac:dyDescent="0.3">
      <c r="A80" s="505"/>
      <c r="B80" s="483"/>
      <c r="C80" s="485"/>
      <c r="D80" s="7" t="s">
        <v>51</v>
      </c>
      <c r="E80" s="154">
        <v>79809.09</v>
      </c>
      <c r="F80" s="176">
        <f t="shared" si="74"/>
        <v>15794.008255006825</v>
      </c>
      <c r="G80" s="162"/>
      <c r="H80" s="162">
        <f>(E80-G80-I80-J80)*(5941692/(E$150-G$150-I$150-J$150))</f>
        <v>64015.081744993171</v>
      </c>
      <c r="I80" s="162"/>
      <c r="J80" s="177"/>
      <c r="K80" s="176">
        <f t="shared" ref="K80" si="90">F80/$E80*100</f>
        <v>19.78973605012515</v>
      </c>
      <c r="L80" s="162">
        <f t="shared" ref="L80" si="91">G80/$E80*100</f>
        <v>0</v>
      </c>
      <c r="M80" s="162">
        <f t="shared" ref="M80" si="92">H80/$E80*100</f>
        <v>80.210263949874843</v>
      </c>
      <c r="N80" s="162">
        <f t="shared" ref="N80" si="93">I80/$E80*100</f>
        <v>0</v>
      </c>
      <c r="O80" s="177">
        <f t="shared" ref="O80" si="94">J80/$E80*100</f>
        <v>0</v>
      </c>
    </row>
    <row r="81" spans="1:15" ht="15.75" thickBot="1" x14ac:dyDescent="0.3">
      <c r="A81" s="505"/>
      <c r="B81" s="483"/>
      <c r="C81" s="486"/>
      <c r="D81" s="7" t="s">
        <v>52</v>
      </c>
      <c r="E81" s="154">
        <v>53133</v>
      </c>
      <c r="F81" s="176">
        <f t="shared" si="74"/>
        <v>10514.880455512997</v>
      </c>
      <c r="G81" s="162"/>
      <c r="H81" s="162">
        <f t="shared" ref="H81:H83" si="95">(E81-G81-I81-J81)*(5941692/(E$150-G$150-I$150-J$150))</f>
        <v>42618.119544487003</v>
      </c>
      <c r="I81" s="162"/>
      <c r="J81" s="177"/>
      <c r="K81" s="176">
        <f t="shared" ref="K81:K83" si="96">F81/$E81*100</f>
        <v>19.789736050125153</v>
      </c>
      <c r="L81" s="162">
        <f t="shared" ref="L81:L83" si="97">G81/$E81*100</f>
        <v>0</v>
      </c>
      <c r="M81" s="162">
        <f t="shared" ref="M81:M83" si="98">H81/$E81*100</f>
        <v>80.210263949874843</v>
      </c>
      <c r="N81" s="162">
        <f t="shared" ref="N81:N83" si="99">I81/$E81*100</f>
        <v>0</v>
      </c>
      <c r="O81" s="177">
        <f t="shared" ref="O81:O83" si="100">J81/$E81*100</f>
        <v>0</v>
      </c>
    </row>
    <row r="82" spans="1:15" ht="15.75" thickBot="1" x14ac:dyDescent="0.3">
      <c r="A82" s="505"/>
      <c r="B82" s="483"/>
      <c r="C82" s="486"/>
      <c r="D82" s="7" t="s">
        <v>53</v>
      </c>
      <c r="E82" s="154">
        <v>318073.84000000003</v>
      </c>
      <c r="F82" s="176">
        <f t="shared" si="74"/>
        <v>62945.973380497395</v>
      </c>
      <c r="G82" s="162"/>
      <c r="H82" s="162">
        <f t="shared" si="95"/>
        <v>255127.86661950263</v>
      </c>
      <c r="I82" s="162"/>
      <c r="J82" s="177"/>
      <c r="K82" s="176">
        <f t="shared" si="96"/>
        <v>19.78973605012515</v>
      </c>
      <c r="L82" s="162">
        <f t="shared" si="97"/>
        <v>0</v>
      </c>
      <c r="M82" s="162">
        <f t="shared" si="98"/>
        <v>80.210263949874843</v>
      </c>
      <c r="N82" s="162">
        <f t="shared" si="99"/>
        <v>0</v>
      </c>
      <c r="O82" s="177">
        <f t="shared" si="100"/>
        <v>0</v>
      </c>
    </row>
    <row r="83" spans="1:15" ht="15.75" thickBot="1" x14ac:dyDescent="0.3">
      <c r="A83" s="506"/>
      <c r="B83" s="484"/>
      <c r="C83" s="487"/>
      <c r="D83" s="7" t="s">
        <v>54</v>
      </c>
      <c r="E83" s="154">
        <v>219556.8</v>
      </c>
      <c r="F83" s="176">
        <f t="shared" si="74"/>
        <v>43449.711200101185</v>
      </c>
      <c r="G83" s="162"/>
      <c r="H83" s="162">
        <f t="shared" si="95"/>
        <v>176107.0887998988</v>
      </c>
      <c r="I83" s="162"/>
      <c r="J83" s="177"/>
      <c r="K83" s="176">
        <f t="shared" si="96"/>
        <v>19.789736050125157</v>
      </c>
      <c r="L83" s="162">
        <f t="shared" si="97"/>
        <v>0</v>
      </c>
      <c r="M83" s="162">
        <f t="shared" si="98"/>
        <v>80.210263949874843</v>
      </c>
      <c r="N83" s="162">
        <f t="shared" si="99"/>
        <v>0</v>
      </c>
      <c r="O83" s="177">
        <f t="shared" si="100"/>
        <v>0</v>
      </c>
    </row>
    <row r="84" spans="1:15" ht="15.75" thickBot="1" x14ac:dyDescent="0.3">
      <c r="A84" s="24">
        <v>921</v>
      </c>
      <c r="B84" s="24"/>
      <c r="C84" s="8"/>
      <c r="D84" s="2" t="s">
        <v>55</v>
      </c>
      <c r="E84" s="152">
        <v>973442.32</v>
      </c>
      <c r="F84" s="178"/>
      <c r="G84" s="163"/>
      <c r="H84" s="163"/>
      <c r="I84" s="163"/>
      <c r="J84" s="171"/>
      <c r="K84" s="178"/>
      <c r="L84" s="163"/>
      <c r="M84" s="163"/>
      <c r="N84" s="163"/>
      <c r="O84" s="171"/>
    </row>
    <row r="85" spans="1:15" ht="15.75" thickBot="1" x14ac:dyDescent="0.3">
      <c r="A85" s="482"/>
      <c r="B85" s="53">
        <v>92109</v>
      </c>
      <c r="C85" s="21"/>
      <c r="D85" s="22" t="s">
        <v>56</v>
      </c>
      <c r="E85" s="153">
        <v>730095.06</v>
      </c>
      <c r="F85" s="179"/>
      <c r="G85" s="164"/>
      <c r="H85" s="164"/>
      <c r="I85" s="164"/>
      <c r="J85" s="173"/>
      <c r="K85" s="179"/>
      <c r="L85" s="164"/>
      <c r="M85" s="164"/>
      <c r="N85" s="164"/>
      <c r="O85" s="173"/>
    </row>
    <row r="86" spans="1:15" x14ac:dyDescent="0.25">
      <c r="A86" s="483"/>
      <c r="B86" s="501"/>
      <c r="C86" s="485">
        <v>6050</v>
      </c>
      <c r="D86" s="6" t="s">
        <v>8</v>
      </c>
      <c r="E86" s="488">
        <v>234815.3</v>
      </c>
      <c r="F86" s="179"/>
      <c r="G86" s="164"/>
      <c r="H86" s="164"/>
      <c r="I86" s="164"/>
      <c r="J86" s="173"/>
      <c r="K86" s="179"/>
      <c r="L86" s="164"/>
      <c r="M86" s="164"/>
      <c r="N86" s="164"/>
      <c r="O86" s="173"/>
    </row>
    <row r="87" spans="1:15" ht="15.75" thickBot="1" x14ac:dyDescent="0.3">
      <c r="A87" s="483"/>
      <c r="B87" s="498"/>
      <c r="C87" s="486"/>
      <c r="D87" s="7" t="s">
        <v>5</v>
      </c>
      <c r="E87" s="489"/>
      <c r="F87" s="180"/>
      <c r="G87" s="165"/>
      <c r="H87" s="165"/>
      <c r="I87" s="165"/>
      <c r="J87" s="175"/>
      <c r="K87" s="180"/>
      <c r="L87" s="165"/>
      <c r="M87" s="165"/>
      <c r="N87" s="165"/>
      <c r="O87" s="175"/>
    </row>
    <row r="88" spans="1:15" ht="26.25" thickBot="1" x14ac:dyDescent="0.3">
      <c r="A88" s="483"/>
      <c r="B88" s="498"/>
      <c r="C88" s="486"/>
      <c r="D88" s="7" t="s">
        <v>57</v>
      </c>
      <c r="E88" s="154">
        <v>1000</v>
      </c>
      <c r="F88" s="176">
        <f t="shared" si="74"/>
        <v>197.89736050125146</v>
      </c>
      <c r="G88" s="162"/>
      <c r="H88" s="162">
        <f>(E88-G88-I88-J88)*(5941692/(E$150-G$150-I$150-J$150))</f>
        <v>802.10263949874854</v>
      </c>
      <c r="I88" s="162"/>
      <c r="J88" s="177"/>
      <c r="K88" s="176">
        <f t="shared" ref="K88" si="101">F88/$E88*100</f>
        <v>19.789736050125146</v>
      </c>
      <c r="L88" s="162">
        <f t="shared" ref="L88" si="102">G88/$E88*100</f>
        <v>0</v>
      </c>
      <c r="M88" s="162">
        <f t="shared" ref="M88" si="103">H88/$E88*100</f>
        <v>80.210263949874843</v>
      </c>
      <c r="N88" s="162">
        <f t="shared" ref="N88" si="104">I88/$E88*100</f>
        <v>0</v>
      </c>
      <c r="O88" s="177">
        <f t="shared" ref="O88" si="105">J88/$E88*100</f>
        <v>0</v>
      </c>
    </row>
    <row r="89" spans="1:15" ht="15.75" thickBot="1" x14ac:dyDescent="0.3">
      <c r="A89" s="483"/>
      <c r="B89" s="498"/>
      <c r="C89" s="486"/>
      <c r="D89" s="7" t="s">
        <v>58</v>
      </c>
      <c r="E89" s="154">
        <v>206569.9</v>
      </c>
      <c r="F89" s="176">
        <f t="shared" si="74"/>
        <v>40879.637969007483</v>
      </c>
      <c r="G89" s="162"/>
      <c r="H89" s="162">
        <f t="shared" ref="H89:H91" si="106">(E89-G89-I89-J89)*(5941692/(E$150-G$150-I$150-J$150))</f>
        <v>165690.26203099251</v>
      </c>
      <c r="I89" s="162"/>
      <c r="J89" s="177"/>
      <c r="K89" s="176">
        <f t="shared" ref="K89:K91" si="107">F89/$E89*100</f>
        <v>19.789736050125157</v>
      </c>
      <c r="L89" s="162">
        <f t="shared" ref="L89:L91" si="108">G89/$E89*100</f>
        <v>0</v>
      </c>
      <c r="M89" s="162">
        <f t="shared" ref="M89:M91" si="109">H89/$E89*100</f>
        <v>80.210263949874843</v>
      </c>
      <c r="N89" s="162">
        <f t="shared" ref="N89:N91" si="110">I89/$E89*100</f>
        <v>0</v>
      </c>
      <c r="O89" s="177">
        <f t="shared" ref="O89:O91" si="111">J89/$E89*100</f>
        <v>0</v>
      </c>
    </row>
    <row r="90" spans="1:15" ht="15.75" thickBot="1" x14ac:dyDescent="0.3">
      <c r="A90" s="483"/>
      <c r="B90" s="498"/>
      <c r="C90" s="486"/>
      <c r="D90" s="7" t="s">
        <v>59</v>
      </c>
      <c r="E90" s="154">
        <v>13810</v>
      </c>
      <c r="F90" s="176">
        <f t="shared" si="74"/>
        <v>2732.9625485222841</v>
      </c>
      <c r="G90" s="162"/>
      <c r="H90" s="162">
        <f t="shared" si="106"/>
        <v>11077.037451477716</v>
      </c>
      <c r="I90" s="162"/>
      <c r="J90" s="177"/>
      <c r="K90" s="176">
        <f t="shared" si="107"/>
        <v>19.789736050125157</v>
      </c>
      <c r="L90" s="162">
        <f t="shared" si="108"/>
        <v>0</v>
      </c>
      <c r="M90" s="162">
        <f t="shared" si="109"/>
        <v>80.210263949874843</v>
      </c>
      <c r="N90" s="162">
        <f t="shared" si="110"/>
        <v>0</v>
      </c>
      <c r="O90" s="177">
        <f t="shared" si="111"/>
        <v>0</v>
      </c>
    </row>
    <row r="91" spans="1:15" ht="15.75" thickBot="1" x14ac:dyDescent="0.3">
      <c r="A91" s="483"/>
      <c r="B91" s="498"/>
      <c r="C91" s="502"/>
      <c r="D91" s="7" t="s">
        <v>60</v>
      </c>
      <c r="E91" s="154">
        <v>13435.4</v>
      </c>
      <c r="F91" s="176">
        <f t="shared" si="74"/>
        <v>2658.8301972785139</v>
      </c>
      <c r="G91" s="162"/>
      <c r="H91" s="162">
        <f t="shared" si="106"/>
        <v>10776.569802721486</v>
      </c>
      <c r="I91" s="162"/>
      <c r="J91" s="177"/>
      <c r="K91" s="176">
        <f t="shared" si="107"/>
        <v>19.789736050125146</v>
      </c>
      <c r="L91" s="162">
        <f t="shared" si="108"/>
        <v>0</v>
      </c>
      <c r="M91" s="162">
        <f t="shared" si="109"/>
        <v>80.210263949874843</v>
      </c>
      <c r="N91" s="162">
        <f t="shared" si="110"/>
        <v>0</v>
      </c>
      <c r="O91" s="177">
        <f t="shared" si="111"/>
        <v>0</v>
      </c>
    </row>
    <row r="92" spans="1:15" x14ac:dyDescent="0.25">
      <c r="A92" s="483"/>
      <c r="B92" s="498"/>
      <c r="C92" s="503">
        <v>6058</v>
      </c>
      <c r="D92" s="9" t="s">
        <v>8</v>
      </c>
      <c r="E92" s="488">
        <v>175120</v>
      </c>
      <c r="F92" s="178"/>
      <c r="G92" s="163"/>
      <c r="H92" s="163"/>
      <c r="I92" s="163"/>
      <c r="J92" s="171"/>
      <c r="K92" s="178"/>
      <c r="L92" s="163"/>
      <c r="M92" s="163"/>
      <c r="N92" s="163"/>
      <c r="O92" s="171"/>
    </row>
    <row r="93" spans="1:15" ht="15.75" thickBot="1" x14ac:dyDescent="0.3">
      <c r="A93" s="483"/>
      <c r="B93" s="498"/>
      <c r="C93" s="486"/>
      <c r="D93" s="19" t="s">
        <v>5</v>
      </c>
      <c r="E93" s="489"/>
      <c r="F93" s="180"/>
      <c r="G93" s="165"/>
      <c r="H93" s="165"/>
      <c r="I93" s="165"/>
      <c r="J93" s="175"/>
      <c r="K93" s="180"/>
      <c r="L93" s="165"/>
      <c r="M93" s="165"/>
      <c r="N93" s="165"/>
      <c r="O93" s="175"/>
    </row>
    <row r="94" spans="1:15" ht="15.75" thickBot="1" x14ac:dyDescent="0.3">
      <c r="A94" s="483"/>
      <c r="B94" s="498"/>
      <c r="C94" s="502"/>
      <c r="D94" s="19" t="s">
        <v>61</v>
      </c>
      <c r="E94" s="154">
        <v>175120</v>
      </c>
      <c r="F94" s="176">
        <f t="shared" si="74"/>
        <v>0</v>
      </c>
      <c r="G94" s="162">
        <v>175120</v>
      </c>
      <c r="H94" s="162">
        <f t="shared" ref="H94" si="112">(E94-G94-I94-J94)*(5941692/(E$150-G$150-I$150-J$150))</f>
        <v>0</v>
      </c>
      <c r="I94" s="162"/>
      <c r="J94" s="177"/>
      <c r="K94" s="176">
        <f t="shared" ref="K94" si="113">F94/$E94*100</f>
        <v>0</v>
      </c>
      <c r="L94" s="162">
        <f t="shared" ref="L94" si="114">G94/$E94*100</f>
        <v>100</v>
      </c>
      <c r="M94" s="162">
        <f t="shared" ref="M94" si="115">H94/$E94*100</f>
        <v>0</v>
      </c>
      <c r="N94" s="162">
        <f t="shared" ref="N94" si="116">I94/$E94*100</f>
        <v>0</v>
      </c>
      <c r="O94" s="177">
        <f t="shared" ref="O94" si="117">J94/$E94*100</f>
        <v>0</v>
      </c>
    </row>
    <row r="95" spans="1:15" x14ac:dyDescent="0.25">
      <c r="A95" s="483"/>
      <c r="B95" s="498"/>
      <c r="C95" s="503">
        <v>6059</v>
      </c>
      <c r="D95" s="6" t="s">
        <v>8</v>
      </c>
      <c r="E95" s="488">
        <v>278459.76</v>
      </c>
      <c r="F95" s="178"/>
      <c r="G95" s="163"/>
      <c r="H95" s="163"/>
      <c r="I95" s="163"/>
      <c r="J95" s="171"/>
      <c r="K95" s="178"/>
      <c r="L95" s="163"/>
      <c r="M95" s="163"/>
      <c r="N95" s="163"/>
      <c r="O95" s="171"/>
    </row>
    <row r="96" spans="1:15" ht="15.75" thickBot="1" x14ac:dyDescent="0.3">
      <c r="A96" s="483"/>
      <c r="B96" s="498"/>
      <c r="C96" s="486"/>
      <c r="D96" s="7" t="s">
        <v>5</v>
      </c>
      <c r="E96" s="489"/>
      <c r="F96" s="180"/>
      <c r="G96" s="165"/>
      <c r="H96" s="165"/>
      <c r="I96" s="165"/>
      <c r="J96" s="175"/>
      <c r="K96" s="180"/>
      <c r="L96" s="165"/>
      <c r="M96" s="165"/>
      <c r="N96" s="165"/>
      <c r="O96" s="175"/>
    </row>
    <row r="97" spans="1:15" ht="15.75" thickBot="1" x14ac:dyDescent="0.3">
      <c r="A97" s="483"/>
      <c r="B97" s="498"/>
      <c r="C97" s="502"/>
      <c r="D97" s="7" t="s">
        <v>61</v>
      </c>
      <c r="E97" s="154">
        <v>278459.76</v>
      </c>
      <c r="F97" s="176">
        <f t="shared" si="74"/>
        <v>55106.451509811974</v>
      </c>
      <c r="G97" s="162"/>
      <c r="H97" s="162">
        <f t="shared" ref="H97" si="118">(E97-G97-I97-J97)*(5941692/(E$150-G$150-I$150-J$150))</f>
        <v>223353.30849018804</v>
      </c>
      <c r="I97" s="162"/>
      <c r="J97" s="177"/>
      <c r="K97" s="176">
        <f t="shared" ref="K97" si="119">F97/$E97*100</f>
        <v>19.78973605012515</v>
      </c>
      <c r="L97" s="162">
        <f t="shared" ref="L97" si="120">G97/$E97*100</f>
        <v>0</v>
      </c>
      <c r="M97" s="162">
        <f t="shared" ref="M97" si="121">H97/$E97*100</f>
        <v>80.210263949874843</v>
      </c>
      <c r="N97" s="162">
        <f t="shared" ref="N97" si="122">I97/$E97*100</f>
        <v>0</v>
      </c>
      <c r="O97" s="177">
        <f t="shared" ref="O97" si="123">J97/$E97*100</f>
        <v>0</v>
      </c>
    </row>
    <row r="98" spans="1:15" ht="25.5" x14ac:dyDescent="0.25">
      <c r="A98" s="483"/>
      <c r="B98" s="498"/>
      <c r="C98" s="479">
        <v>6060</v>
      </c>
      <c r="D98" s="9" t="s">
        <v>17</v>
      </c>
      <c r="E98" s="488">
        <v>14550</v>
      </c>
      <c r="F98" s="178"/>
      <c r="G98" s="163"/>
      <c r="H98" s="163"/>
      <c r="I98" s="163"/>
      <c r="J98" s="171"/>
      <c r="K98" s="178"/>
      <c r="L98" s="163"/>
      <c r="M98" s="163"/>
      <c r="N98" s="163"/>
      <c r="O98" s="171"/>
    </row>
    <row r="99" spans="1:15" ht="15.75" thickBot="1" x14ac:dyDescent="0.3">
      <c r="A99" s="483"/>
      <c r="B99" s="498"/>
      <c r="C99" s="480"/>
      <c r="D99" s="19" t="s">
        <v>5</v>
      </c>
      <c r="E99" s="489"/>
      <c r="F99" s="180"/>
      <c r="G99" s="165"/>
      <c r="H99" s="165"/>
      <c r="I99" s="165"/>
      <c r="J99" s="175"/>
      <c r="K99" s="180"/>
      <c r="L99" s="165"/>
      <c r="M99" s="165"/>
      <c r="N99" s="165"/>
      <c r="O99" s="175"/>
    </row>
    <row r="100" spans="1:15" ht="15.75" thickBot="1" x14ac:dyDescent="0.3">
      <c r="A100" s="483"/>
      <c r="B100" s="498"/>
      <c r="C100" s="481"/>
      <c r="D100" s="19" t="s">
        <v>62</v>
      </c>
      <c r="E100" s="154">
        <v>14550</v>
      </c>
      <c r="F100" s="176">
        <f t="shared" si="74"/>
        <v>2879.4065952932087</v>
      </c>
      <c r="G100" s="162"/>
      <c r="H100" s="162">
        <f t="shared" ref="H100" si="124">(E100-G100-I100-J100)*(5941692/(E$150-G$150-I$150-J$150))</f>
        <v>11670.593404706791</v>
      </c>
      <c r="I100" s="162"/>
      <c r="J100" s="177"/>
      <c r="K100" s="176">
        <f t="shared" ref="K100" si="125">F100/$E100*100</f>
        <v>19.789736050125146</v>
      </c>
      <c r="L100" s="162">
        <f t="shared" ref="L100" si="126">G100/$E100*100</f>
        <v>0</v>
      </c>
      <c r="M100" s="162">
        <f t="shared" ref="M100" si="127">H100/$E100*100</f>
        <v>80.210263949874843</v>
      </c>
      <c r="N100" s="162">
        <f t="shared" ref="N100" si="128">I100/$E100*100</f>
        <v>0</v>
      </c>
      <c r="O100" s="177">
        <f t="shared" ref="O100" si="129">J100/$E100*100</f>
        <v>0</v>
      </c>
    </row>
    <row r="101" spans="1:15" ht="25.5" x14ac:dyDescent="0.25">
      <c r="A101" s="483"/>
      <c r="B101" s="498"/>
      <c r="C101" s="479">
        <v>6068</v>
      </c>
      <c r="D101" s="9" t="s">
        <v>17</v>
      </c>
      <c r="E101" s="488">
        <v>4000</v>
      </c>
      <c r="F101" s="178"/>
      <c r="G101" s="163"/>
      <c r="H101" s="163"/>
      <c r="I101" s="163"/>
      <c r="J101" s="171"/>
      <c r="K101" s="178"/>
      <c r="L101" s="163"/>
      <c r="M101" s="163"/>
      <c r="N101" s="163"/>
      <c r="O101" s="171"/>
    </row>
    <row r="102" spans="1:15" ht="15.75" thickBot="1" x14ac:dyDescent="0.3">
      <c r="A102" s="483"/>
      <c r="B102" s="498"/>
      <c r="C102" s="480"/>
      <c r="D102" s="19" t="s">
        <v>5</v>
      </c>
      <c r="E102" s="489"/>
      <c r="F102" s="180"/>
      <c r="G102" s="165"/>
      <c r="H102" s="165"/>
      <c r="I102" s="165"/>
      <c r="J102" s="175"/>
      <c r="K102" s="180"/>
      <c r="L102" s="165"/>
      <c r="M102" s="165"/>
      <c r="N102" s="165"/>
      <c r="O102" s="175"/>
    </row>
    <row r="103" spans="1:15" ht="15.75" thickBot="1" x14ac:dyDescent="0.3">
      <c r="A103" s="483"/>
      <c r="B103" s="498"/>
      <c r="C103" s="481"/>
      <c r="D103" s="19" t="s">
        <v>18</v>
      </c>
      <c r="E103" s="154">
        <v>4000</v>
      </c>
      <c r="F103" s="176">
        <f t="shared" si="74"/>
        <v>0</v>
      </c>
      <c r="G103" s="162">
        <v>4000</v>
      </c>
      <c r="H103" s="162">
        <f t="shared" ref="H103" si="130">(E103-G103-I103-J103)*(5941692/(E$150-G$150-I$150-J$150))</f>
        <v>0</v>
      </c>
      <c r="I103" s="162"/>
      <c r="J103" s="177"/>
      <c r="K103" s="176">
        <f t="shared" ref="K103" si="131">F103/$E103*100</f>
        <v>0</v>
      </c>
      <c r="L103" s="162">
        <f t="shared" ref="L103" si="132">G103/$E103*100</f>
        <v>100</v>
      </c>
      <c r="M103" s="162">
        <f t="shared" ref="M103" si="133">H103/$E103*100</f>
        <v>0</v>
      </c>
      <c r="N103" s="162">
        <f t="shared" ref="N103" si="134">I103/$E103*100</f>
        <v>0</v>
      </c>
      <c r="O103" s="177">
        <f t="shared" ref="O103" si="135">J103/$E103*100</f>
        <v>0</v>
      </c>
    </row>
    <row r="104" spans="1:15" ht="25.5" x14ac:dyDescent="0.25">
      <c r="A104" s="483"/>
      <c r="B104" s="498"/>
      <c r="C104" s="503">
        <v>6069</v>
      </c>
      <c r="D104" s="6" t="s">
        <v>17</v>
      </c>
      <c r="E104" s="488">
        <v>2150</v>
      </c>
      <c r="F104" s="178"/>
      <c r="G104" s="163"/>
      <c r="H104" s="163"/>
      <c r="I104" s="163"/>
      <c r="J104" s="171"/>
      <c r="K104" s="178"/>
      <c r="L104" s="163"/>
      <c r="M104" s="163"/>
      <c r="N104" s="163"/>
      <c r="O104" s="171"/>
    </row>
    <row r="105" spans="1:15" ht="15.75" thickBot="1" x14ac:dyDescent="0.3">
      <c r="A105" s="483"/>
      <c r="B105" s="498"/>
      <c r="C105" s="486"/>
      <c r="D105" s="7" t="s">
        <v>5</v>
      </c>
      <c r="E105" s="489"/>
      <c r="F105" s="180"/>
      <c r="G105" s="165"/>
      <c r="H105" s="165"/>
      <c r="I105" s="165"/>
      <c r="J105" s="175"/>
      <c r="K105" s="180"/>
      <c r="L105" s="165"/>
      <c r="M105" s="165"/>
      <c r="N105" s="165"/>
      <c r="O105" s="175"/>
    </row>
    <row r="106" spans="1:15" ht="15.75" thickBot="1" x14ac:dyDescent="0.3">
      <c r="A106" s="483"/>
      <c r="B106" s="498"/>
      <c r="C106" s="487"/>
      <c r="D106" s="7" t="s">
        <v>18</v>
      </c>
      <c r="E106" s="154">
        <v>2150</v>
      </c>
      <c r="F106" s="176">
        <f t="shared" si="74"/>
        <v>425.47932507769065</v>
      </c>
      <c r="G106" s="162"/>
      <c r="H106" s="162">
        <f t="shared" ref="H106" si="136">(E106-G106-I106-J106)*(5941692/(E$150-G$150-I$150-J$150))</f>
        <v>1724.5206749223094</v>
      </c>
      <c r="I106" s="162"/>
      <c r="J106" s="177"/>
      <c r="K106" s="176">
        <f t="shared" ref="K106" si="137">F106/$E106*100</f>
        <v>19.789736050125146</v>
      </c>
      <c r="L106" s="162">
        <f t="shared" ref="L106" si="138">G106/$E106*100</f>
        <v>0</v>
      </c>
      <c r="M106" s="162">
        <f t="shared" ref="M106" si="139">H106/$E106*100</f>
        <v>80.210263949874843</v>
      </c>
      <c r="N106" s="162">
        <f t="shared" ref="N106" si="140">I106/$E106*100</f>
        <v>0</v>
      </c>
      <c r="O106" s="177">
        <f t="shared" ref="O106" si="141">J106/$E106*100</f>
        <v>0</v>
      </c>
    </row>
    <row r="107" spans="1:15" ht="51" x14ac:dyDescent="0.25">
      <c r="A107" s="483"/>
      <c r="B107" s="483"/>
      <c r="C107" s="482">
        <v>6220</v>
      </c>
      <c r="D107" s="6" t="s">
        <v>63</v>
      </c>
      <c r="E107" s="488">
        <v>21000</v>
      </c>
      <c r="F107" s="178"/>
      <c r="G107" s="163"/>
      <c r="H107" s="163"/>
      <c r="I107" s="163"/>
      <c r="J107" s="171"/>
      <c r="K107" s="178"/>
      <c r="L107" s="163"/>
      <c r="M107" s="163"/>
      <c r="N107" s="163"/>
      <c r="O107" s="171"/>
    </row>
    <row r="108" spans="1:15" ht="15.75" thickBot="1" x14ac:dyDescent="0.3">
      <c r="A108" s="483"/>
      <c r="B108" s="483"/>
      <c r="C108" s="483"/>
      <c r="D108" s="7" t="s">
        <v>5</v>
      </c>
      <c r="E108" s="489"/>
      <c r="F108" s="180"/>
      <c r="G108" s="165"/>
      <c r="H108" s="165"/>
      <c r="I108" s="165"/>
      <c r="J108" s="175"/>
      <c r="K108" s="180"/>
      <c r="L108" s="165"/>
      <c r="M108" s="165"/>
      <c r="N108" s="165"/>
      <c r="O108" s="175"/>
    </row>
    <row r="109" spans="1:15" ht="15.75" thickBot="1" x14ac:dyDescent="0.3">
      <c r="A109" s="483"/>
      <c r="B109" s="484"/>
      <c r="C109" s="484"/>
      <c r="D109" s="7" t="s">
        <v>64</v>
      </c>
      <c r="E109" s="154">
        <v>21000</v>
      </c>
      <c r="F109" s="176">
        <f t="shared" si="74"/>
        <v>4155.844570526282</v>
      </c>
      <c r="G109" s="162"/>
      <c r="H109" s="162">
        <f t="shared" ref="H109" si="142">(E109-G109-I109-J109)*(5941692/(E$150-G$150-I$150-J$150))</f>
        <v>16844.155429473718</v>
      </c>
      <c r="I109" s="162"/>
      <c r="J109" s="177"/>
      <c r="K109" s="176">
        <f t="shared" ref="K109" si="143">F109/$E109*100</f>
        <v>19.789736050125153</v>
      </c>
      <c r="L109" s="162">
        <f t="shared" ref="L109" si="144">G109/$E109*100</f>
        <v>0</v>
      </c>
      <c r="M109" s="162">
        <f t="shared" ref="M109" si="145">H109/$E109*100</f>
        <v>80.210263949874843</v>
      </c>
      <c r="N109" s="162">
        <f t="shared" ref="N109" si="146">I109/$E109*100</f>
        <v>0</v>
      </c>
      <c r="O109" s="177">
        <f t="shared" ref="O109" si="147">J109/$E109*100</f>
        <v>0</v>
      </c>
    </row>
    <row r="110" spans="1:15" ht="15.75" thickBot="1" x14ac:dyDescent="0.3">
      <c r="A110" s="483"/>
      <c r="B110" s="20">
        <v>92116</v>
      </c>
      <c r="C110" s="21"/>
      <c r="D110" s="22" t="s">
        <v>65</v>
      </c>
      <c r="E110" s="153">
        <v>44500</v>
      </c>
      <c r="F110" s="178"/>
      <c r="G110" s="163"/>
      <c r="H110" s="163"/>
      <c r="I110" s="163"/>
      <c r="J110" s="171"/>
      <c r="K110" s="178"/>
      <c r="L110" s="163"/>
      <c r="M110" s="163"/>
      <c r="N110" s="163"/>
      <c r="O110" s="171"/>
    </row>
    <row r="111" spans="1:15" ht="51" x14ac:dyDescent="0.25">
      <c r="A111" s="483"/>
      <c r="B111" s="490"/>
      <c r="C111" s="493">
        <v>6220</v>
      </c>
      <c r="D111" s="30" t="s">
        <v>63</v>
      </c>
      <c r="E111" s="496">
        <v>44500</v>
      </c>
      <c r="F111" s="179"/>
      <c r="G111" s="164"/>
      <c r="H111" s="164"/>
      <c r="I111" s="164"/>
      <c r="J111" s="173"/>
      <c r="K111" s="179"/>
      <c r="L111" s="164"/>
      <c r="M111" s="164"/>
      <c r="N111" s="164"/>
      <c r="O111" s="173"/>
    </row>
    <row r="112" spans="1:15" ht="15.75" thickBot="1" x14ac:dyDescent="0.3">
      <c r="A112" s="483"/>
      <c r="B112" s="491"/>
      <c r="C112" s="494"/>
      <c r="D112" s="31" t="s">
        <v>5</v>
      </c>
      <c r="E112" s="497"/>
      <c r="F112" s="180"/>
      <c r="G112" s="165"/>
      <c r="H112" s="165"/>
      <c r="I112" s="165"/>
      <c r="J112" s="175"/>
      <c r="K112" s="180"/>
      <c r="L112" s="165"/>
      <c r="M112" s="165"/>
      <c r="N112" s="165"/>
      <c r="O112" s="175"/>
    </row>
    <row r="113" spans="1:15" ht="26.25" thickBot="1" x14ac:dyDescent="0.3">
      <c r="A113" s="483"/>
      <c r="B113" s="492"/>
      <c r="C113" s="495"/>
      <c r="D113" s="31" t="s">
        <v>66</v>
      </c>
      <c r="E113" s="160">
        <v>44500</v>
      </c>
      <c r="F113" s="176">
        <f t="shared" si="74"/>
        <v>8806.4325423056944</v>
      </c>
      <c r="G113" s="162"/>
      <c r="H113" s="162">
        <f t="shared" ref="H113" si="148">(E113-G113-I113-J113)*(5941692/(E$150-G$150-I$150-J$150))</f>
        <v>35693.567457694306</v>
      </c>
      <c r="I113" s="162"/>
      <c r="J113" s="177"/>
      <c r="K113" s="176">
        <f t="shared" ref="K113" si="149">F113/$E113*100</f>
        <v>19.789736050125157</v>
      </c>
      <c r="L113" s="162">
        <f t="shared" ref="L113" si="150">G113/$E113*100</f>
        <v>0</v>
      </c>
      <c r="M113" s="162">
        <f t="shared" ref="M113" si="151">H113/$E113*100</f>
        <v>80.210263949874843</v>
      </c>
      <c r="N113" s="162">
        <f t="shared" ref="N113" si="152">I113/$E113*100</f>
        <v>0</v>
      </c>
      <c r="O113" s="177">
        <f t="shared" ref="O113" si="153">J113/$E113*100</f>
        <v>0</v>
      </c>
    </row>
    <row r="114" spans="1:15" ht="15.75" thickBot="1" x14ac:dyDescent="0.3">
      <c r="A114" s="483"/>
      <c r="B114" s="20">
        <v>92118</v>
      </c>
      <c r="C114" s="21"/>
      <c r="D114" s="22" t="s">
        <v>67</v>
      </c>
      <c r="E114" s="153">
        <v>106500</v>
      </c>
      <c r="F114" s="178"/>
      <c r="G114" s="163"/>
      <c r="H114" s="163"/>
      <c r="I114" s="163"/>
      <c r="J114" s="171"/>
      <c r="K114" s="178"/>
      <c r="L114" s="163"/>
      <c r="M114" s="163"/>
      <c r="N114" s="163"/>
      <c r="O114" s="171"/>
    </row>
    <row r="115" spans="1:15" ht="51" x14ac:dyDescent="0.25">
      <c r="A115" s="483"/>
      <c r="B115" s="490"/>
      <c r="C115" s="493">
        <v>6220</v>
      </c>
      <c r="D115" s="30" t="s">
        <v>63</v>
      </c>
      <c r="E115" s="496">
        <v>106500</v>
      </c>
      <c r="F115" s="179"/>
      <c r="G115" s="164"/>
      <c r="H115" s="164"/>
      <c r="I115" s="164"/>
      <c r="J115" s="173"/>
      <c r="K115" s="179"/>
      <c r="L115" s="164"/>
      <c r="M115" s="164"/>
      <c r="N115" s="164"/>
      <c r="O115" s="173"/>
    </row>
    <row r="116" spans="1:15" ht="15.75" thickBot="1" x14ac:dyDescent="0.3">
      <c r="A116" s="483"/>
      <c r="B116" s="491"/>
      <c r="C116" s="494"/>
      <c r="D116" s="31" t="s">
        <v>5</v>
      </c>
      <c r="E116" s="497"/>
      <c r="F116" s="180"/>
      <c r="G116" s="165"/>
      <c r="H116" s="165"/>
      <c r="I116" s="165"/>
      <c r="J116" s="175"/>
      <c r="K116" s="180"/>
      <c r="L116" s="165"/>
      <c r="M116" s="165"/>
      <c r="N116" s="165"/>
      <c r="O116" s="175"/>
    </row>
    <row r="117" spans="1:15" ht="15.75" thickBot="1" x14ac:dyDescent="0.3">
      <c r="A117" s="483"/>
      <c r="B117" s="492"/>
      <c r="C117" s="495"/>
      <c r="D117" s="31" t="s">
        <v>68</v>
      </c>
      <c r="E117" s="160">
        <v>106500</v>
      </c>
      <c r="F117" s="176">
        <f t="shared" si="74"/>
        <v>21076.068893383286</v>
      </c>
      <c r="G117" s="162"/>
      <c r="H117" s="162">
        <f t="shared" ref="H117" si="154">(E117-G117-I117-J117)*(5941692/(E$150-G$150-I$150-J$150))</f>
        <v>85423.931106616714</v>
      </c>
      <c r="I117" s="162"/>
      <c r="J117" s="177"/>
      <c r="K117" s="176">
        <f t="shared" ref="K117" si="155">F117/$E117*100</f>
        <v>19.78973605012515</v>
      </c>
      <c r="L117" s="162">
        <f t="shared" ref="L117" si="156">G117/$E117*100</f>
        <v>0</v>
      </c>
      <c r="M117" s="162">
        <f t="shared" ref="M117" si="157">H117/$E117*100</f>
        <v>80.210263949874843</v>
      </c>
      <c r="N117" s="162">
        <f t="shared" ref="N117" si="158">I117/$E117*100</f>
        <v>0</v>
      </c>
      <c r="O117" s="177">
        <f t="shared" ref="O117" si="159">J117/$E117*100</f>
        <v>0</v>
      </c>
    </row>
    <row r="118" spans="1:15" ht="15.75" thickBot="1" x14ac:dyDescent="0.3">
      <c r="A118" s="483"/>
      <c r="B118" s="20">
        <v>92120</v>
      </c>
      <c r="C118" s="21"/>
      <c r="D118" s="22" t="s">
        <v>69</v>
      </c>
      <c r="E118" s="153">
        <v>13071.7</v>
      </c>
      <c r="F118" s="178"/>
      <c r="G118" s="163"/>
      <c r="H118" s="163"/>
      <c r="I118" s="163"/>
      <c r="J118" s="171"/>
      <c r="K118" s="178"/>
      <c r="L118" s="163"/>
      <c r="M118" s="163"/>
      <c r="N118" s="163"/>
      <c r="O118" s="171"/>
    </row>
    <row r="119" spans="1:15" x14ac:dyDescent="0.25">
      <c r="A119" s="483"/>
      <c r="B119" s="482"/>
      <c r="C119" s="485">
        <v>6050</v>
      </c>
      <c r="D119" s="6" t="s">
        <v>8</v>
      </c>
      <c r="E119" s="488">
        <v>13071.7</v>
      </c>
      <c r="F119" s="179"/>
      <c r="G119" s="164"/>
      <c r="H119" s="164"/>
      <c r="I119" s="164"/>
      <c r="J119" s="173"/>
      <c r="K119" s="179"/>
      <c r="L119" s="164"/>
      <c r="M119" s="164"/>
      <c r="N119" s="164"/>
      <c r="O119" s="173"/>
    </row>
    <row r="120" spans="1:15" ht="15.75" thickBot="1" x14ac:dyDescent="0.3">
      <c r="A120" s="483"/>
      <c r="B120" s="483"/>
      <c r="C120" s="486"/>
      <c r="D120" s="7" t="s">
        <v>5</v>
      </c>
      <c r="E120" s="489"/>
      <c r="F120" s="180"/>
      <c r="G120" s="165"/>
      <c r="H120" s="165"/>
      <c r="I120" s="165"/>
      <c r="J120" s="175"/>
      <c r="K120" s="180"/>
      <c r="L120" s="165"/>
      <c r="M120" s="165"/>
      <c r="N120" s="165"/>
      <c r="O120" s="175"/>
    </row>
    <row r="121" spans="1:15" ht="15.75" thickBot="1" x14ac:dyDescent="0.3">
      <c r="A121" s="483"/>
      <c r="B121" s="484"/>
      <c r="C121" s="487"/>
      <c r="D121" s="7" t="s">
        <v>70</v>
      </c>
      <c r="E121" s="154">
        <v>13071.7</v>
      </c>
      <c r="F121" s="176">
        <f t="shared" si="74"/>
        <v>2586.8549272642103</v>
      </c>
      <c r="G121" s="162"/>
      <c r="H121" s="162">
        <f t="shared" ref="H121" si="160">(E121-G121-I121-J121)*(5941692/(E$150-G$150-I$150-J$150))</f>
        <v>10484.84507273579</v>
      </c>
      <c r="I121" s="162"/>
      <c r="J121" s="177"/>
      <c r="K121" s="176">
        <f t="shared" ref="K121" si="161">F121/$E121*100</f>
        <v>19.789736050125157</v>
      </c>
      <c r="L121" s="162">
        <f t="shared" ref="L121" si="162">G121/$E121*100</f>
        <v>0</v>
      </c>
      <c r="M121" s="162">
        <f t="shared" ref="M121" si="163">H121/$E121*100</f>
        <v>80.210263949874843</v>
      </c>
      <c r="N121" s="162">
        <f t="shared" ref="N121" si="164">I121/$E121*100</f>
        <v>0</v>
      </c>
      <c r="O121" s="177">
        <f t="shared" ref="O121" si="165">J121/$E121*100</f>
        <v>0</v>
      </c>
    </row>
    <row r="122" spans="1:15" ht="15.75" thickBot="1" x14ac:dyDescent="0.3">
      <c r="A122" s="483"/>
      <c r="B122" s="25">
        <v>92195</v>
      </c>
      <c r="C122" s="33"/>
      <c r="D122" s="25" t="s">
        <v>20</v>
      </c>
      <c r="E122" s="158">
        <v>79275.56</v>
      </c>
      <c r="F122" s="178"/>
      <c r="G122" s="163"/>
      <c r="H122" s="163"/>
      <c r="I122" s="163"/>
      <c r="J122" s="171"/>
      <c r="K122" s="178"/>
      <c r="L122" s="163"/>
      <c r="M122" s="163"/>
      <c r="N122" s="163"/>
      <c r="O122" s="171"/>
    </row>
    <row r="123" spans="1:15" x14ac:dyDescent="0.25">
      <c r="A123" s="483"/>
      <c r="B123" s="499"/>
      <c r="C123" s="479">
        <v>6050</v>
      </c>
      <c r="D123" s="32" t="s">
        <v>8</v>
      </c>
      <c r="E123" s="488">
        <v>75275.56</v>
      </c>
      <c r="F123" s="179"/>
      <c r="G123" s="164"/>
      <c r="H123" s="164"/>
      <c r="I123" s="164"/>
      <c r="J123" s="173"/>
      <c r="K123" s="179"/>
      <c r="L123" s="164"/>
      <c r="M123" s="164"/>
      <c r="N123" s="164"/>
      <c r="O123" s="173"/>
    </row>
    <row r="124" spans="1:15" ht="15.75" thickBot="1" x14ac:dyDescent="0.3">
      <c r="A124" s="483"/>
      <c r="B124" s="500"/>
      <c r="C124" s="480"/>
      <c r="D124" s="19" t="s">
        <v>5</v>
      </c>
      <c r="E124" s="489"/>
      <c r="F124" s="180"/>
      <c r="G124" s="165"/>
      <c r="H124" s="165"/>
      <c r="I124" s="165"/>
      <c r="J124" s="175"/>
      <c r="K124" s="180"/>
      <c r="L124" s="165"/>
      <c r="M124" s="165"/>
      <c r="N124" s="165"/>
      <c r="O124" s="175"/>
    </row>
    <row r="125" spans="1:15" ht="15.75" thickBot="1" x14ac:dyDescent="0.3">
      <c r="A125" s="483"/>
      <c r="B125" s="500"/>
      <c r="C125" s="480"/>
      <c r="D125" s="19" t="s">
        <v>71</v>
      </c>
      <c r="E125" s="154">
        <v>5595.65</v>
      </c>
      <c r="F125" s="176">
        <f t="shared" si="74"/>
        <v>1107.3643652888277</v>
      </c>
      <c r="G125" s="162"/>
      <c r="H125" s="162">
        <f t="shared" ref="H125:H132" si="166">(E125-G125-I125-J125)*(5941692/(E$150-G$150-I$150-J$150))</f>
        <v>4488.285634711172</v>
      </c>
      <c r="I125" s="162"/>
      <c r="J125" s="177"/>
      <c r="K125" s="176">
        <f t="shared" ref="K125" si="167">F125/$E125*100</f>
        <v>19.789736050125146</v>
      </c>
      <c r="L125" s="162">
        <f t="shared" ref="L125" si="168">G125/$E125*100</f>
        <v>0</v>
      </c>
      <c r="M125" s="162">
        <f t="shared" ref="M125" si="169">H125/$E125*100</f>
        <v>80.210263949874843</v>
      </c>
      <c r="N125" s="162">
        <f t="shared" ref="N125" si="170">I125/$E125*100</f>
        <v>0</v>
      </c>
      <c r="O125" s="177">
        <f t="shared" ref="O125" si="171">J125/$E125*100</f>
        <v>0</v>
      </c>
    </row>
    <row r="126" spans="1:15" ht="15.75" thickBot="1" x14ac:dyDescent="0.3">
      <c r="A126" s="483"/>
      <c r="B126" s="500"/>
      <c r="C126" s="480"/>
      <c r="D126" s="19" t="s">
        <v>72</v>
      </c>
      <c r="E126" s="154">
        <v>6949</v>
      </c>
      <c r="F126" s="176">
        <f t="shared" si="74"/>
        <v>1375.1887581231967</v>
      </c>
      <c r="G126" s="162"/>
      <c r="H126" s="162">
        <f t="shared" si="166"/>
        <v>5573.8112418768033</v>
      </c>
      <c r="I126" s="162"/>
      <c r="J126" s="177"/>
      <c r="K126" s="176">
        <f t="shared" ref="K126:K132" si="172">F126/$E126*100</f>
        <v>19.78973605012515</v>
      </c>
      <c r="L126" s="162">
        <f t="shared" ref="L126:L132" si="173">G126/$E126*100</f>
        <v>0</v>
      </c>
      <c r="M126" s="162">
        <f t="shared" ref="M126:M132" si="174">H126/$E126*100</f>
        <v>80.210263949874843</v>
      </c>
      <c r="N126" s="162">
        <f t="shared" ref="N126:N132" si="175">I126/$E126*100</f>
        <v>0</v>
      </c>
      <c r="O126" s="177">
        <f t="shared" ref="O126:O132" si="176">J126/$E126*100</f>
        <v>0</v>
      </c>
    </row>
    <row r="127" spans="1:15" ht="26.25" thickBot="1" x14ac:dyDescent="0.3">
      <c r="A127" s="483"/>
      <c r="B127" s="500"/>
      <c r="C127" s="480"/>
      <c r="D127" s="19" t="s">
        <v>73</v>
      </c>
      <c r="E127" s="154">
        <v>8305.36</v>
      </c>
      <c r="F127" s="176">
        <f t="shared" si="74"/>
        <v>1643.608822012674</v>
      </c>
      <c r="G127" s="162"/>
      <c r="H127" s="162">
        <f t="shared" si="166"/>
        <v>6661.7511779873266</v>
      </c>
      <c r="I127" s="162"/>
      <c r="J127" s="177"/>
      <c r="K127" s="176">
        <f t="shared" si="172"/>
        <v>19.789736050125146</v>
      </c>
      <c r="L127" s="162">
        <f t="shared" si="173"/>
        <v>0</v>
      </c>
      <c r="M127" s="162">
        <f t="shared" si="174"/>
        <v>80.210263949874843</v>
      </c>
      <c r="N127" s="162">
        <f t="shared" si="175"/>
        <v>0</v>
      </c>
      <c r="O127" s="177">
        <f t="shared" si="176"/>
        <v>0</v>
      </c>
    </row>
    <row r="128" spans="1:15" ht="15.75" thickBot="1" x14ac:dyDescent="0.3">
      <c r="A128" s="483"/>
      <c r="B128" s="500"/>
      <c r="C128" s="480"/>
      <c r="D128" s="19" t="s">
        <v>74</v>
      </c>
      <c r="E128" s="154">
        <v>19109</v>
      </c>
      <c r="F128" s="176">
        <f t="shared" si="74"/>
        <v>3781.6206618184151</v>
      </c>
      <c r="G128" s="162"/>
      <c r="H128" s="162">
        <f t="shared" si="166"/>
        <v>15327.379338181585</v>
      </c>
      <c r="I128" s="162"/>
      <c r="J128" s="177"/>
      <c r="K128" s="176">
        <f t="shared" si="172"/>
        <v>19.78973605012515</v>
      </c>
      <c r="L128" s="162">
        <f t="shared" si="173"/>
        <v>0</v>
      </c>
      <c r="M128" s="162">
        <f t="shared" si="174"/>
        <v>80.210263949874843</v>
      </c>
      <c r="N128" s="162">
        <f t="shared" si="175"/>
        <v>0</v>
      </c>
      <c r="O128" s="177">
        <f t="shared" si="176"/>
        <v>0</v>
      </c>
    </row>
    <row r="129" spans="1:15" ht="26.25" thickBot="1" x14ac:dyDescent="0.3">
      <c r="A129" s="483"/>
      <c r="B129" s="500"/>
      <c r="C129" s="480"/>
      <c r="D129" s="19" t="s">
        <v>75</v>
      </c>
      <c r="E129" s="154">
        <v>5079.49</v>
      </c>
      <c r="F129" s="176">
        <f t="shared" si="74"/>
        <v>1005.2176636925019</v>
      </c>
      <c r="G129" s="162"/>
      <c r="H129" s="162">
        <f t="shared" si="166"/>
        <v>4074.2723363074979</v>
      </c>
      <c r="I129" s="162"/>
      <c r="J129" s="177"/>
      <c r="K129" s="176">
        <f t="shared" si="172"/>
        <v>19.789736050125146</v>
      </c>
      <c r="L129" s="162">
        <f t="shared" si="173"/>
        <v>0</v>
      </c>
      <c r="M129" s="162">
        <f t="shared" si="174"/>
        <v>80.210263949874843</v>
      </c>
      <c r="N129" s="162">
        <f t="shared" si="175"/>
        <v>0</v>
      </c>
      <c r="O129" s="177">
        <f t="shared" si="176"/>
        <v>0</v>
      </c>
    </row>
    <row r="130" spans="1:15" ht="15.75" thickBot="1" x14ac:dyDescent="0.3">
      <c r="A130" s="483"/>
      <c r="B130" s="500"/>
      <c r="C130" s="480"/>
      <c r="D130" s="19" t="s">
        <v>76</v>
      </c>
      <c r="E130" s="154">
        <v>12800</v>
      </c>
      <c r="F130" s="176">
        <f t="shared" si="74"/>
        <v>2533.0862144160201</v>
      </c>
      <c r="G130" s="162"/>
      <c r="H130" s="162">
        <f t="shared" si="166"/>
        <v>10266.91378558398</v>
      </c>
      <c r="I130" s="162"/>
      <c r="J130" s="177"/>
      <c r="K130" s="176">
        <f t="shared" si="172"/>
        <v>19.789736050125157</v>
      </c>
      <c r="L130" s="162">
        <f t="shared" si="173"/>
        <v>0</v>
      </c>
      <c r="M130" s="162">
        <f t="shared" si="174"/>
        <v>80.210263949874843</v>
      </c>
      <c r="N130" s="162">
        <f t="shared" si="175"/>
        <v>0</v>
      </c>
      <c r="O130" s="177">
        <f t="shared" si="176"/>
        <v>0</v>
      </c>
    </row>
    <row r="131" spans="1:15" ht="15.75" thickBot="1" x14ac:dyDescent="0.3">
      <c r="A131" s="483"/>
      <c r="B131" s="498"/>
      <c r="C131" s="480"/>
      <c r="D131" s="19" t="s">
        <v>77</v>
      </c>
      <c r="E131" s="154">
        <v>5233.0600000000004</v>
      </c>
      <c r="F131" s="176">
        <f t="shared" si="74"/>
        <v>1035.6087613446789</v>
      </c>
      <c r="G131" s="162"/>
      <c r="H131" s="162">
        <f t="shared" si="166"/>
        <v>4197.4512386553215</v>
      </c>
      <c r="I131" s="162"/>
      <c r="J131" s="177"/>
      <c r="K131" s="176">
        <f t="shared" si="172"/>
        <v>19.789736050125143</v>
      </c>
      <c r="L131" s="162">
        <f t="shared" si="173"/>
        <v>0</v>
      </c>
      <c r="M131" s="162">
        <f t="shared" si="174"/>
        <v>80.210263949874857</v>
      </c>
      <c r="N131" s="162">
        <f t="shared" si="175"/>
        <v>0</v>
      </c>
      <c r="O131" s="177">
        <f t="shared" si="176"/>
        <v>0</v>
      </c>
    </row>
    <row r="132" spans="1:15" ht="15.75" thickBot="1" x14ac:dyDescent="0.3">
      <c r="A132" s="483"/>
      <c r="B132" s="498"/>
      <c r="C132" s="481"/>
      <c r="D132" s="19" t="s">
        <v>78</v>
      </c>
      <c r="E132" s="154">
        <v>12204</v>
      </c>
      <c r="F132" s="176">
        <f t="shared" si="74"/>
        <v>2415.1393875572739</v>
      </c>
      <c r="G132" s="162"/>
      <c r="H132" s="162">
        <f t="shared" si="166"/>
        <v>9788.8606124427261</v>
      </c>
      <c r="I132" s="162"/>
      <c r="J132" s="177"/>
      <c r="K132" s="176">
        <f t="shared" si="172"/>
        <v>19.789736050125157</v>
      </c>
      <c r="L132" s="162">
        <f t="shared" si="173"/>
        <v>0</v>
      </c>
      <c r="M132" s="162">
        <f t="shared" si="174"/>
        <v>80.210263949874843</v>
      </c>
      <c r="N132" s="162">
        <f t="shared" si="175"/>
        <v>0</v>
      </c>
      <c r="O132" s="177">
        <f t="shared" si="176"/>
        <v>0</v>
      </c>
    </row>
    <row r="133" spans="1:15" ht="25.5" x14ac:dyDescent="0.25">
      <c r="A133" s="483"/>
      <c r="B133" s="483"/>
      <c r="C133" s="486">
        <v>6060</v>
      </c>
      <c r="D133" s="6" t="s">
        <v>17</v>
      </c>
      <c r="E133" s="488">
        <v>4000</v>
      </c>
      <c r="F133" s="178"/>
      <c r="G133" s="163"/>
      <c r="H133" s="163"/>
      <c r="I133" s="163"/>
      <c r="J133" s="171"/>
      <c r="K133" s="178"/>
      <c r="L133" s="163"/>
      <c r="M133" s="163"/>
      <c r="N133" s="163"/>
      <c r="O133" s="171"/>
    </row>
    <row r="134" spans="1:15" ht="15.75" thickBot="1" x14ac:dyDescent="0.3">
      <c r="A134" s="483"/>
      <c r="B134" s="483"/>
      <c r="C134" s="486"/>
      <c r="D134" s="7" t="s">
        <v>5</v>
      </c>
      <c r="E134" s="489"/>
      <c r="F134" s="180"/>
      <c r="G134" s="165"/>
      <c r="H134" s="165"/>
      <c r="I134" s="165"/>
      <c r="J134" s="175"/>
      <c r="K134" s="180"/>
      <c r="L134" s="165"/>
      <c r="M134" s="165"/>
      <c r="N134" s="165"/>
      <c r="O134" s="175"/>
    </row>
    <row r="135" spans="1:15" ht="15.75" thickBot="1" x14ac:dyDescent="0.3">
      <c r="A135" s="484"/>
      <c r="B135" s="484"/>
      <c r="C135" s="487"/>
      <c r="D135" s="7" t="s">
        <v>62</v>
      </c>
      <c r="E135" s="154">
        <v>4000</v>
      </c>
      <c r="F135" s="176">
        <f t="shared" ref="F135:F149" si="177">E135-SUM(G135:J135)</f>
        <v>791.58944200500582</v>
      </c>
      <c r="G135" s="162"/>
      <c r="H135" s="162">
        <f t="shared" ref="H135" si="178">(E135-G135-I135-J135)*(5941692/(E$150-G$150-I$150-J$150))</f>
        <v>3208.4105579949942</v>
      </c>
      <c r="I135" s="162"/>
      <c r="J135" s="177"/>
      <c r="K135" s="176">
        <f t="shared" ref="K135" si="179">F135/$E135*100</f>
        <v>19.789736050125146</v>
      </c>
      <c r="L135" s="162">
        <f t="shared" ref="L135" si="180">G135/$E135*100</f>
        <v>0</v>
      </c>
      <c r="M135" s="162">
        <f t="shared" ref="M135" si="181">H135/$E135*100</f>
        <v>80.210263949874843</v>
      </c>
      <c r="N135" s="162">
        <f t="shared" ref="N135" si="182">I135/$E135*100</f>
        <v>0</v>
      </c>
      <c r="O135" s="177">
        <f t="shared" ref="O135" si="183">J135/$E135*100</f>
        <v>0</v>
      </c>
    </row>
    <row r="136" spans="1:15" ht="15.75" thickBot="1" x14ac:dyDescent="0.3">
      <c r="A136" s="2">
        <v>926</v>
      </c>
      <c r="B136" s="2"/>
      <c r="C136" s="3"/>
      <c r="D136" s="2" t="s">
        <v>79</v>
      </c>
      <c r="E136" s="152">
        <v>69946.95</v>
      </c>
      <c r="F136" s="178"/>
      <c r="G136" s="163"/>
      <c r="H136" s="163"/>
      <c r="I136" s="163"/>
      <c r="J136" s="171"/>
      <c r="K136" s="178"/>
      <c r="L136" s="163"/>
      <c r="M136" s="163"/>
      <c r="N136" s="163"/>
      <c r="O136" s="171"/>
    </row>
    <row r="137" spans="1:15" ht="15.75" thickBot="1" x14ac:dyDescent="0.3">
      <c r="A137" s="482"/>
      <c r="B137" s="20">
        <v>92601</v>
      </c>
      <c r="C137" s="21"/>
      <c r="D137" s="22" t="s">
        <v>80</v>
      </c>
      <c r="E137" s="153">
        <v>29946.95</v>
      </c>
      <c r="F137" s="179"/>
      <c r="G137" s="164"/>
      <c r="H137" s="164"/>
      <c r="I137" s="164"/>
      <c r="J137" s="173"/>
      <c r="K137" s="179"/>
      <c r="L137" s="164"/>
      <c r="M137" s="164"/>
      <c r="N137" s="164"/>
      <c r="O137" s="173"/>
    </row>
    <row r="138" spans="1:15" x14ac:dyDescent="0.25">
      <c r="A138" s="483"/>
      <c r="B138" s="490"/>
      <c r="C138" s="493">
        <v>6050</v>
      </c>
      <c r="D138" s="30" t="s">
        <v>8</v>
      </c>
      <c r="E138" s="496">
        <v>21964.95</v>
      </c>
      <c r="F138" s="179"/>
      <c r="G138" s="164"/>
      <c r="H138" s="164"/>
      <c r="I138" s="164"/>
      <c r="J138" s="173"/>
      <c r="K138" s="179"/>
      <c r="L138" s="164"/>
      <c r="M138" s="164"/>
      <c r="N138" s="164"/>
      <c r="O138" s="173"/>
    </row>
    <row r="139" spans="1:15" ht="15.75" thickBot="1" x14ac:dyDescent="0.3">
      <c r="A139" s="483"/>
      <c r="B139" s="491"/>
      <c r="C139" s="494"/>
      <c r="D139" s="31" t="s">
        <v>5</v>
      </c>
      <c r="E139" s="497"/>
      <c r="F139" s="180"/>
      <c r="G139" s="165"/>
      <c r="H139" s="165"/>
      <c r="I139" s="165"/>
      <c r="J139" s="175"/>
      <c r="K139" s="180"/>
      <c r="L139" s="165"/>
      <c r="M139" s="165"/>
      <c r="N139" s="165"/>
      <c r="O139" s="175"/>
    </row>
    <row r="140" spans="1:15" ht="15.75" thickBot="1" x14ac:dyDescent="0.3">
      <c r="A140" s="483"/>
      <c r="B140" s="491"/>
      <c r="C140" s="494"/>
      <c r="D140" s="31" t="s">
        <v>81</v>
      </c>
      <c r="E140" s="160">
        <v>6044</v>
      </c>
      <c r="F140" s="176">
        <f t="shared" si="177"/>
        <v>1196.0916468695641</v>
      </c>
      <c r="G140" s="162"/>
      <c r="H140" s="162">
        <f t="shared" ref="H140:H141" si="184">(E140-G140-I140-J140)*(5941692/(E$150-G$150-I$150-J$150))</f>
        <v>4847.9083531304359</v>
      </c>
      <c r="I140" s="162"/>
      <c r="J140" s="177"/>
      <c r="K140" s="176">
        <f t="shared" ref="K140" si="185">F140/$E140*100</f>
        <v>19.78973605012515</v>
      </c>
      <c r="L140" s="162">
        <f t="shared" ref="L140" si="186">G140/$E140*100</f>
        <v>0</v>
      </c>
      <c r="M140" s="162">
        <f t="shared" ref="M140" si="187">H140/$E140*100</f>
        <v>80.210263949874843</v>
      </c>
      <c r="N140" s="162">
        <f t="shared" ref="N140" si="188">I140/$E140*100</f>
        <v>0</v>
      </c>
      <c r="O140" s="177">
        <f t="shared" ref="O140" si="189">J140/$E140*100</f>
        <v>0</v>
      </c>
    </row>
    <row r="141" spans="1:15" ht="15.75" thickBot="1" x14ac:dyDescent="0.3">
      <c r="A141" s="483"/>
      <c r="B141" s="491"/>
      <c r="C141" s="495"/>
      <c r="D141" s="31" t="s">
        <v>82</v>
      </c>
      <c r="E141" s="160">
        <v>15920.95</v>
      </c>
      <c r="F141" s="176">
        <f t="shared" si="177"/>
        <v>3150.7139816724011</v>
      </c>
      <c r="G141" s="162"/>
      <c r="H141" s="162">
        <f t="shared" si="184"/>
        <v>12770.2360183276</v>
      </c>
      <c r="I141" s="162"/>
      <c r="J141" s="177"/>
      <c r="K141" s="176">
        <f t="shared" ref="K141" si="190">F141/$E141*100</f>
        <v>19.789736050125157</v>
      </c>
      <c r="L141" s="162">
        <f t="shared" ref="L141" si="191">G141/$E141*100</f>
        <v>0</v>
      </c>
      <c r="M141" s="162">
        <f t="shared" ref="M141" si="192">H141/$E141*100</f>
        <v>80.210263949874843</v>
      </c>
      <c r="N141" s="162">
        <f t="shared" ref="N141" si="193">I141/$E141*100</f>
        <v>0</v>
      </c>
      <c r="O141" s="177">
        <f t="shared" ref="O141" si="194">J141/$E141*100</f>
        <v>0</v>
      </c>
    </row>
    <row r="142" spans="1:15" ht="25.5" x14ac:dyDescent="0.25">
      <c r="A142" s="483"/>
      <c r="B142" s="491"/>
      <c r="C142" s="493">
        <v>6060</v>
      </c>
      <c r="D142" s="30" t="s">
        <v>17</v>
      </c>
      <c r="E142" s="496">
        <v>7982</v>
      </c>
      <c r="F142" s="178"/>
      <c r="G142" s="163"/>
      <c r="H142" s="163"/>
      <c r="I142" s="163"/>
      <c r="J142" s="171"/>
      <c r="K142" s="178"/>
      <c r="L142" s="163"/>
      <c r="M142" s="163"/>
      <c r="N142" s="163"/>
      <c r="O142" s="171"/>
    </row>
    <row r="143" spans="1:15" ht="15.75" thickBot="1" x14ac:dyDescent="0.3">
      <c r="A143" s="483"/>
      <c r="B143" s="491"/>
      <c r="C143" s="494"/>
      <c r="D143" s="31" t="s">
        <v>5</v>
      </c>
      <c r="E143" s="497"/>
      <c r="F143" s="180"/>
      <c r="G143" s="165"/>
      <c r="H143" s="165"/>
      <c r="I143" s="165"/>
      <c r="J143" s="175"/>
      <c r="K143" s="180"/>
      <c r="L143" s="165"/>
      <c r="M143" s="165"/>
      <c r="N143" s="165"/>
      <c r="O143" s="175"/>
    </row>
    <row r="144" spans="1:15" ht="15.75" thickBot="1" x14ac:dyDescent="0.3">
      <c r="A144" s="483"/>
      <c r="B144" s="492"/>
      <c r="C144" s="495"/>
      <c r="D144" s="31" t="s">
        <v>62</v>
      </c>
      <c r="E144" s="160">
        <v>7982</v>
      </c>
      <c r="F144" s="176">
        <f t="shared" si="177"/>
        <v>1579.6167315209896</v>
      </c>
      <c r="G144" s="162"/>
      <c r="H144" s="162">
        <f t="shared" ref="H144" si="195">(E144-G144-I144-J144)*(5941692/(E$150-G$150-I$150-J$150))</f>
        <v>6402.3832684790104</v>
      </c>
      <c r="I144" s="162"/>
      <c r="J144" s="177"/>
      <c r="K144" s="176">
        <f t="shared" ref="K144" si="196">F144/$E144*100</f>
        <v>19.78973605012515</v>
      </c>
      <c r="L144" s="162">
        <f t="shared" ref="L144" si="197">G144/$E144*100</f>
        <v>0</v>
      </c>
      <c r="M144" s="162">
        <f t="shared" ref="M144" si="198">H144/$E144*100</f>
        <v>80.210263949874843</v>
      </c>
      <c r="N144" s="162">
        <f t="shared" ref="N144" si="199">I144/$E144*100</f>
        <v>0</v>
      </c>
      <c r="O144" s="177">
        <f t="shared" ref="O144" si="200">J144/$E144*100</f>
        <v>0</v>
      </c>
    </row>
    <row r="145" spans="1:15" ht="15.75" thickBot="1" x14ac:dyDescent="0.3">
      <c r="A145" s="483"/>
      <c r="B145" s="20">
        <v>92695</v>
      </c>
      <c r="C145" s="21"/>
      <c r="D145" s="22" t="s">
        <v>20</v>
      </c>
      <c r="E145" s="153">
        <v>40000</v>
      </c>
      <c r="F145" s="178"/>
      <c r="G145" s="163"/>
      <c r="H145" s="163"/>
      <c r="I145" s="163"/>
      <c r="J145" s="171"/>
      <c r="K145" s="178"/>
      <c r="L145" s="163"/>
      <c r="M145" s="163"/>
      <c r="N145" s="163"/>
      <c r="O145" s="171"/>
    </row>
    <row r="146" spans="1:15" ht="51" x14ac:dyDescent="0.25">
      <c r="A146" s="483"/>
      <c r="B146" s="482"/>
      <c r="C146" s="485">
        <v>6010</v>
      </c>
      <c r="D146" s="6" t="s">
        <v>83</v>
      </c>
      <c r="E146" s="488">
        <v>40000</v>
      </c>
      <c r="F146" s="179"/>
      <c r="G146" s="164"/>
      <c r="H146" s="164"/>
      <c r="I146" s="164"/>
      <c r="J146" s="173"/>
      <c r="K146" s="179"/>
      <c r="L146" s="164"/>
      <c r="M146" s="164"/>
      <c r="N146" s="164"/>
      <c r="O146" s="173"/>
    </row>
    <row r="147" spans="1:15" ht="15.75" thickBot="1" x14ac:dyDescent="0.3">
      <c r="A147" s="483"/>
      <c r="B147" s="483"/>
      <c r="C147" s="486"/>
      <c r="D147" s="7" t="s">
        <v>5</v>
      </c>
      <c r="E147" s="489"/>
      <c r="F147" s="180"/>
      <c r="G147" s="165"/>
      <c r="H147" s="165"/>
      <c r="I147" s="165"/>
      <c r="J147" s="175"/>
      <c r="K147" s="180"/>
      <c r="L147" s="165"/>
      <c r="M147" s="165"/>
      <c r="N147" s="165"/>
      <c r="O147" s="175"/>
    </row>
    <row r="148" spans="1:15" ht="26.25" thickBot="1" x14ac:dyDescent="0.3">
      <c r="A148" s="483"/>
      <c r="B148" s="483"/>
      <c r="C148" s="486"/>
      <c r="D148" s="7" t="s">
        <v>84</v>
      </c>
      <c r="E148" s="154">
        <v>20000</v>
      </c>
      <c r="F148" s="176">
        <f t="shared" si="177"/>
        <v>3957.9472100250296</v>
      </c>
      <c r="G148" s="162"/>
      <c r="H148" s="162">
        <f t="shared" ref="H148:H149" si="201">(E148-G148-I148-J148)*(5941692/(E$150-G$150-I$150-J$150))</f>
        <v>16042.05278997497</v>
      </c>
      <c r="I148" s="162"/>
      <c r="J148" s="177"/>
      <c r="K148" s="176">
        <f t="shared" ref="K148" si="202">F148/$E148*100</f>
        <v>19.789736050125146</v>
      </c>
      <c r="L148" s="162">
        <f t="shared" ref="L148" si="203">G148/$E148*100</f>
        <v>0</v>
      </c>
      <c r="M148" s="162">
        <f t="shared" ref="M148" si="204">H148/$E148*100</f>
        <v>80.210263949874843</v>
      </c>
      <c r="N148" s="162">
        <f t="shared" ref="N148" si="205">I148/$E148*100</f>
        <v>0</v>
      </c>
      <c r="O148" s="177">
        <f t="shared" ref="O148" si="206">J148/$E148*100</f>
        <v>0</v>
      </c>
    </row>
    <row r="149" spans="1:15" ht="15.75" thickBot="1" x14ac:dyDescent="0.3">
      <c r="A149" s="484"/>
      <c r="B149" s="484"/>
      <c r="C149" s="487"/>
      <c r="D149" s="7" t="s">
        <v>85</v>
      </c>
      <c r="E149" s="154">
        <v>20000</v>
      </c>
      <c r="F149" s="183">
        <f t="shared" si="177"/>
        <v>3957.9472100250296</v>
      </c>
      <c r="G149" s="184"/>
      <c r="H149" s="162">
        <f t="shared" si="201"/>
        <v>16042.05278997497</v>
      </c>
      <c r="I149" s="184"/>
      <c r="J149" s="185"/>
      <c r="K149" s="181">
        <f t="shared" ref="K149:K150" si="207">F149/$E149*100</f>
        <v>19.789736050125146</v>
      </c>
      <c r="L149" s="166">
        <f t="shared" ref="L149:L150" si="208">G149/$E149*100</f>
        <v>0</v>
      </c>
      <c r="M149" s="166">
        <f t="shared" ref="M149:M150" si="209">H149/$E149*100</f>
        <v>80.210263949874843</v>
      </c>
      <c r="N149" s="166">
        <f t="shared" ref="N149:N150" si="210">I149/$E149*100</f>
        <v>0</v>
      </c>
      <c r="O149" s="182">
        <f t="shared" ref="O149:O150" si="211">J149/$E149*100</f>
        <v>0</v>
      </c>
    </row>
    <row r="150" spans="1:15" ht="15.75" thickBot="1" x14ac:dyDescent="0.3">
      <c r="A150" s="476" t="s">
        <v>86</v>
      </c>
      <c r="B150" s="477"/>
      <c r="C150" s="477"/>
      <c r="D150" s="478"/>
      <c r="E150" s="161">
        <v>7586765.4900000002</v>
      </c>
      <c r="F150" s="167">
        <f>E150-SUM(G150:J150)</f>
        <v>1465953.4899999993</v>
      </c>
      <c r="G150" s="168">
        <f>SUM(G3:G149)</f>
        <v>179120</v>
      </c>
      <c r="H150" s="168">
        <f t="shared" ref="H150:J150" si="212">SUM(H3:H149)</f>
        <v>5941692.0000000009</v>
      </c>
      <c r="I150" s="168">
        <f t="shared" si="212"/>
        <v>0</v>
      </c>
      <c r="J150" s="170">
        <f t="shared" si="212"/>
        <v>0</v>
      </c>
      <c r="K150" s="167">
        <f t="shared" si="207"/>
        <v>19.322509598224041</v>
      </c>
      <c r="L150" s="168">
        <f t="shared" si="208"/>
        <v>2.3609534291800025</v>
      </c>
      <c r="M150" s="168">
        <f t="shared" si="209"/>
        <v>78.316536972595955</v>
      </c>
      <c r="N150" s="168">
        <f t="shared" si="210"/>
        <v>0</v>
      </c>
      <c r="O150" s="169">
        <f t="shared" si="211"/>
        <v>0</v>
      </c>
    </row>
  </sheetData>
  <mergeCells count="101">
    <mergeCell ref="C19:C21"/>
    <mergeCell ref="E19:E20"/>
    <mergeCell ref="A23:A29"/>
    <mergeCell ref="B24:B29"/>
    <mergeCell ref="C24:C26"/>
    <mergeCell ref="E24:E25"/>
    <mergeCell ref="A4:A21"/>
    <mergeCell ref="B5:B7"/>
    <mergeCell ref="C5:C7"/>
    <mergeCell ref="E5:E6"/>
    <mergeCell ref="B9:B21"/>
    <mergeCell ref="C9:C18"/>
    <mergeCell ref="E9:E10"/>
    <mergeCell ref="C27:C29"/>
    <mergeCell ref="E27:E28"/>
    <mergeCell ref="A45:A53"/>
    <mergeCell ref="B46:B48"/>
    <mergeCell ref="C46:C48"/>
    <mergeCell ref="E46:E47"/>
    <mergeCell ref="B50:B53"/>
    <mergeCell ref="C50:C53"/>
    <mergeCell ref="E50:E51"/>
    <mergeCell ref="A31:A34"/>
    <mergeCell ref="B32:B34"/>
    <mergeCell ref="C32:C34"/>
    <mergeCell ref="E32:E33"/>
    <mergeCell ref="E41:E42"/>
    <mergeCell ref="A36:A43"/>
    <mergeCell ref="B37:B39"/>
    <mergeCell ref="C37:C39"/>
    <mergeCell ref="E37:E38"/>
    <mergeCell ref="B41:B43"/>
    <mergeCell ref="C41:C43"/>
    <mergeCell ref="B78:B79"/>
    <mergeCell ref="C78:C79"/>
    <mergeCell ref="E78:E79"/>
    <mergeCell ref="B80:B83"/>
    <mergeCell ref="C80:C83"/>
    <mergeCell ref="A55:A83"/>
    <mergeCell ref="B56:B58"/>
    <mergeCell ref="C56:C58"/>
    <mergeCell ref="E56:E57"/>
    <mergeCell ref="B60:B61"/>
    <mergeCell ref="C60:C63"/>
    <mergeCell ref="E60:E61"/>
    <mergeCell ref="B62:B66"/>
    <mergeCell ref="C64:C66"/>
    <mergeCell ref="E64:E65"/>
    <mergeCell ref="B68:B70"/>
    <mergeCell ref="C68:C70"/>
    <mergeCell ref="E68:E69"/>
    <mergeCell ref="B72:B76"/>
    <mergeCell ref="C72:C76"/>
    <mergeCell ref="E72:E73"/>
    <mergeCell ref="A85:A106"/>
    <mergeCell ref="B86:B106"/>
    <mergeCell ref="C86:C91"/>
    <mergeCell ref="E86:E87"/>
    <mergeCell ref="C92:C94"/>
    <mergeCell ref="E92:E93"/>
    <mergeCell ref="C101:C103"/>
    <mergeCell ref="E101:E102"/>
    <mergeCell ref="C104:C106"/>
    <mergeCell ref="E104:E105"/>
    <mergeCell ref="C95:C97"/>
    <mergeCell ref="E95:E96"/>
    <mergeCell ref="C98:C100"/>
    <mergeCell ref="E98:E99"/>
    <mergeCell ref="E107:E108"/>
    <mergeCell ref="B111:B113"/>
    <mergeCell ref="C111:C113"/>
    <mergeCell ref="E111:E112"/>
    <mergeCell ref="B119:B121"/>
    <mergeCell ref="C119:C121"/>
    <mergeCell ref="E119:E120"/>
    <mergeCell ref="B123:B130"/>
    <mergeCell ref="E123:E124"/>
    <mergeCell ref="A1:C1"/>
    <mergeCell ref="F1:J1"/>
    <mergeCell ref="K1:O1"/>
    <mergeCell ref="A150:D150"/>
    <mergeCell ref="C123:C132"/>
    <mergeCell ref="B146:B149"/>
    <mergeCell ref="C146:C149"/>
    <mergeCell ref="E146:E147"/>
    <mergeCell ref="A137:A149"/>
    <mergeCell ref="B138:B144"/>
    <mergeCell ref="C138:C141"/>
    <mergeCell ref="E138:E139"/>
    <mergeCell ref="C142:C144"/>
    <mergeCell ref="E142:E143"/>
    <mergeCell ref="A131:A135"/>
    <mergeCell ref="B131:B135"/>
    <mergeCell ref="C133:C135"/>
    <mergeCell ref="E133:E134"/>
    <mergeCell ref="B115:B117"/>
    <mergeCell ref="C115:C117"/>
    <mergeCell ref="E115:E116"/>
    <mergeCell ref="A107:A130"/>
    <mergeCell ref="B107:B109"/>
    <mergeCell ref="C107:C109"/>
  </mergeCells>
  <pageMargins left="0.23622047244094491" right="0.23622047244094491" top="0.74803149606299213" bottom="0.74803149606299213" header="0.31496062992125984" footer="0.31496062992125984"/>
  <pageSetup paperSize="9" scale="80" fitToHeight="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8"/>
  <sheetViews>
    <sheetView zoomScale="115" zoomScaleNormal="115" workbookViewId="0">
      <selection activeCell="H170" sqref="H170"/>
    </sheetView>
  </sheetViews>
  <sheetFormatPr defaultRowHeight="15" x14ac:dyDescent="0.25"/>
  <cols>
    <col min="1" max="1" width="4.85546875" style="1" customWidth="1"/>
    <col min="2" max="2" width="5.5703125" style="1" customWidth="1"/>
    <col min="3" max="3" width="5" style="1" customWidth="1"/>
    <col min="4" max="4" width="41.42578125" style="1" customWidth="1"/>
    <col min="5" max="5" width="14.28515625" style="1" customWidth="1"/>
    <col min="6" max="10" width="12.28515625" style="1" customWidth="1"/>
    <col min="11" max="15" width="6.7109375" style="1" customWidth="1"/>
  </cols>
  <sheetData>
    <row r="1" spans="1:15" ht="15.75" thickBot="1" x14ac:dyDescent="0.3">
      <c r="A1" s="470">
        <v>2012</v>
      </c>
      <c r="B1" s="471"/>
      <c r="C1" s="472"/>
      <c r="D1" s="151" t="s">
        <v>305</v>
      </c>
      <c r="E1" s="150"/>
      <c r="F1" s="470" t="s">
        <v>306</v>
      </c>
      <c r="G1" s="471"/>
      <c r="H1" s="471"/>
      <c r="I1" s="471"/>
      <c r="J1" s="472"/>
      <c r="K1" s="523" t="s">
        <v>307</v>
      </c>
      <c r="L1" s="524"/>
      <c r="M1" s="524"/>
      <c r="N1" s="524"/>
      <c r="O1" s="525"/>
    </row>
    <row r="2" spans="1:15" ht="26.25" thickBot="1" x14ac:dyDescent="0.3">
      <c r="A2" s="87" t="s">
        <v>0</v>
      </c>
      <c r="B2" s="87" t="s">
        <v>308</v>
      </c>
      <c r="C2" s="87" t="s">
        <v>304</v>
      </c>
      <c r="D2" s="87" t="s">
        <v>1</v>
      </c>
      <c r="E2" s="75" t="s">
        <v>309</v>
      </c>
      <c r="F2" s="147" t="s">
        <v>310</v>
      </c>
      <c r="G2" s="149" t="s">
        <v>311</v>
      </c>
      <c r="H2" s="149" t="s">
        <v>312</v>
      </c>
      <c r="I2" s="149" t="s">
        <v>313</v>
      </c>
      <c r="J2" s="148" t="s">
        <v>314</v>
      </c>
      <c r="K2" s="147" t="s">
        <v>315</v>
      </c>
      <c r="L2" s="145" t="s">
        <v>316</v>
      </c>
      <c r="M2" s="146" t="s">
        <v>317</v>
      </c>
      <c r="N2" s="145" t="s">
        <v>318</v>
      </c>
      <c r="O2" s="144" t="s">
        <v>319</v>
      </c>
    </row>
    <row r="3" spans="1:15" ht="15.75" thickBot="1" x14ac:dyDescent="0.3">
      <c r="A3" s="143" t="s">
        <v>357</v>
      </c>
      <c r="B3" s="143"/>
      <c r="C3" s="3"/>
      <c r="D3" s="2" t="s">
        <v>87</v>
      </c>
      <c r="E3" s="111">
        <v>1000000</v>
      </c>
      <c r="F3" s="142"/>
      <c r="G3" s="141"/>
      <c r="H3" s="141"/>
      <c r="I3" s="141"/>
      <c r="J3" s="140"/>
      <c r="K3" s="135"/>
      <c r="L3" s="134"/>
      <c r="M3" s="134"/>
      <c r="N3" s="134"/>
      <c r="O3" s="133"/>
    </row>
    <row r="4" spans="1:15" ht="15.75" thickBot="1" x14ac:dyDescent="0.3">
      <c r="A4" s="532"/>
      <c r="B4" s="139" t="s">
        <v>356</v>
      </c>
      <c r="C4" s="5"/>
      <c r="D4" s="4" t="s">
        <v>88</v>
      </c>
      <c r="E4" s="110">
        <v>1000000</v>
      </c>
      <c r="F4" s="135"/>
      <c r="G4" s="134"/>
      <c r="H4" s="134"/>
      <c r="I4" s="134"/>
      <c r="J4" s="133"/>
      <c r="K4" s="135"/>
      <c r="L4" s="134"/>
      <c r="M4" s="134"/>
      <c r="N4" s="134"/>
      <c r="O4" s="133"/>
    </row>
    <row r="5" spans="1:15" ht="51" x14ac:dyDescent="0.25">
      <c r="A5" s="533"/>
      <c r="B5" s="532"/>
      <c r="C5" s="485">
        <v>6010</v>
      </c>
      <c r="D5" s="76" t="s">
        <v>21</v>
      </c>
      <c r="E5" s="526">
        <v>1000000</v>
      </c>
      <c r="F5" s="135"/>
      <c r="G5" s="134"/>
      <c r="H5" s="134"/>
      <c r="I5" s="134"/>
      <c r="J5" s="133"/>
      <c r="K5" s="135"/>
      <c r="L5" s="134"/>
      <c r="M5" s="134"/>
      <c r="N5" s="134"/>
      <c r="O5" s="133"/>
    </row>
    <row r="6" spans="1:15" ht="15.75" thickBot="1" x14ac:dyDescent="0.3">
      <c r="A6" s="533"/>
      <c r="B6" s="533"/>
      <c r="C6" s="486"/>
      <c r="D6" s="7" t="s">
        <v>5</v>
      </c>
      <c r="E6" s="527"/>
      <c r="F6" s="132"/>
      <c r="G6" s="131"/>
      <c r="H6" s="131"/>
      <c r="I6" s="131"/>
      <c r="J6" s="130"/>
      <c r="K6" s="132"/>
      <c r="L6" s="131"/>
      <c r="M6" s="131"/>
      <c r="N6" s="131"/>
      <c r="O6" s="130"/>
    </row>
    <row r="7" spans="1:15" x14ac:dyDescent="0.25">
      <c r="A7" s="533"/>
      <c r="B7" s="533"/>
      <c r="C7" s="486"/>
      <c r="D7" s="76" t="s">
        <v>355</v>
      </c>
      <c r="E7" s="526">
        <v>1000000</v>
      </c>
      <c r="F7" s="515">
        <f>E7-SUM(G7:J7)</f>
        <v>226000</v>
      </c>
      <c r="G7" s="516"/>
      <c r="H7" s="516">
        <f>(E7-G7-I7-J7)*0.774</f>
        <v>774000</v>
      </c>
      <c r="I7" s="516"/>
      <c r="J7" s="517"/>
      <c r="K7" s="515">
        <f>F7/$E7*100</f>
        <v>22.6</v>
      </c>
      <c r="L7" s="516">
        <f>G7/$E7*100</f>
        <v>0</v>
      </c>
      <c r="M7" s="516">
        <f>H7/$E7*100</f>
        <v>77.400000000000006</v>
      </c>
      <c r="N7" s="516">
        <f>I7/$E7*100</f>
        <v>0</v>
      </c>
      <c r="O7" s="517">
        <f>J7/$E7*100</f>
        <v>0</v>
      </c>
    </row>
    <row r="8" spans="1:15" ht="15.75" thickBot="1" x14ac:dyDescent="0.3">
      <c r="A8" s="534"/>
      <c r="B8" s="535"/>
      <c r="C8" s="502"/>
      <c r="D8" s="7" t="s">
        <v>354</v>
      </c>
      <c r="E8" s="527"/>
      <c r="F8" s="515"/>
      <c r="G8" s="516"/>
      <c r="H8" s="516"/>
      <c r="I8" s="516"/>
      <c r="J8" s="517"/>
      <c r="K8" s="515"/>
      <c r="L8" s="516"/>
      <c r="M8" s="516"/>
      <c r="N8" s="516"/>
      <c r="O8" s="517"/>
    </row>
    <row r="9" spans="1:15" ht="15.75" thickBot="1" x14ac:dyDescent="0.3">
      <c r="A9" s="24">
        <v>600</v>
      </c>
      <c r="B9" s="2"/>
      <c r="C9" s="3"/>
      <c r="D9" s="2" t="s">
        <v>2</v>
      </c>
      <c r="E9" s="111">
        <v>5843262.4900000002</v>
      </c>
      <c r="F9" s="138"/>
      <c r="G9" s="137"/>
      <c r="H9" s="137"/>
      <c r="I9" s="137"/>
      <c r="J9" s="136"/>
      <c r="K9" s="138"/>
      <c r="L9" s="137"/>
      <c r="M9" s="137"/>
      <c r="N9" s="137"/>
      <c r="O9" s="136"/>
    </row>
    <row r="10" spans="1:15" ht="15.75" thickBot="1" x14ac:dyDescent="0.3">
      <c r="A10" s="482"/>
      <c r="B10" s="4">
        <v>60014</v>
      </c>
      <c r="C10" s="5"/>
      <c r="D10" s="4" t="s">
        <v>3</v>
      </c>
      <c r="E10" s="110">
        <v>25000</v>
      </c>
      <c r="F10" s="135"/>
      <c r="G10" s="134"/>
      <c r="H10" s="134"/>
      <c r="I10" s="134"/>
      <c r="J10" s="133"/>
      <c r="K10" s="135"/>
      <c r="L10" s="134"/>
      <c r="M10" s="134"/>
      <c r="N10" s="134"/>
      <c r="O10" s="133"/>
    </row>
    <row r="11" spans="1:15" ht="51" x14ac:dyDescent="0.25">
      <c r="A11" s="483"/>
      <c r="B11" s="482"/>
      <c r="C11" s="485">
        <v>6300</v>
      </c>
      <c r="D11" s="76" t="s">
        <v>4</v>
      </c>
      <c r="E11" s="526">
        <v>25000</v>
      </c>
      <c r="F11" s="135"/>
      <c r="G11" s="134"/>
      <c r="H11" s="134"/>
      <c r="I11" s="134"/>
      <c r="J11" s="133"/>
      <c r="K11" s="135"/>
      <c r="L11" s="134"/>
      <c r="M11" s="134"/>
      <c r="N11" s="134"/>
      <c r="O11" s="133"/>
    </row>
    <row r="12" spans="1:15" ht="15.75" thickBot="1" x14ac:dyDescent="0.3">
      <c r="A12" s="483"/>
      <c r="B12" s="483"/>
      <c r="C12" s="486"/>
      <c r="D12" s="7" t="s">
        <v>5</v>
      </c>
      <c r="E12" s="527"/>
      <c r="F12" s="132"/>
      <c r="G12" s="131"/>
      <c r="H12" s="131"/>
      <c r="I12" s="131"/>
      <c r="J12" s="130"/>
      <c r="K12" s="132"/>
      <c r="L12" s="131"/>
      <c r="M12" s="131"/>
      <c r="N12" s="131"/>
      <c r="O12" s="130"/>
    </row>
    <row r="13" spans="1:15" x14ac:dyDescent="0.25">
      <c r="A13" s="483"/>
      <c r="B13" s="483"/>
      <c r="C13" s="486"/>
      <c r="D13" s="76" t="s">
        <v>353</v>
      </c>
      <c r="E13" s="526">
        <v>25000</v>
      </c>
      <c r="F13" s="515">
        <f>E13-SUM(G13:J13)</f>
        <v>5650</v>
      </c>
      <c r="G13" s="521"/>
      <c r="H13" s="516">
        <f>(E13-G13-I13-J13)*0.774</f>
        <v>19350</v>
      </c>
      <c r="I13" s="521"/>
      <c r="J13" s="519"/>
      <c r="K13" s="515">
        <f>F13/$E13*100</f>
        <v>22.6</v>
      </c>
      <c r="L13" s="516">
        <f>G13/$E13*100</f>
        <v>0</v>
      </c>
      <c r="M13" s="516">
        <f>H13/$E13*100</f>
        <v>77.400000000000006</v>
      </c>
      <c r="N13" s="516">
        <f>I13/$E13*100</f>
        <v>0</v>
      </c>
      <c r="O13" s="517">
        <f>J13/$E13*100</f>
        <v>0</v>
      </c>
    </row>
    <row r="14" spans="1:15" ht="15.75" thickBot="1" x14ac:dyDescent="0.3">
      <c r="A14" s="483"/>
      <c r="B14" s="484"/>
      <c r="C14" s="487"/>
      <c r="D14" s="7" t="s">
        <v>352</v>
      </c>
      <c r="E14" s="527"/>
      <c r="F14" s="518"/>
      <c r="G14" s="522"/>
      <c r="H14" s="516"/>
      <c r="I14" s="522"/>
      <c r="J14" s="520"/>
      <c r="K14" s="515"/>
      <c r="L14" s="516"/>
      <c r="M14" s="516"/>
      <c r="N14" s="516"/>
      <c r="O14" s="517"/>
    </row>
    <row r="15" spans="1:15" ht="15.75" thickBot="1" x14ac:dyDescent="0.3">
      <c r="A15" s="483"/>
      <c r="B15" s="4">
        <v>60016</v>
      </c>
      <c r="C15" s="5"/>
      <c r="D15" s="4" t="s">
        <v>7</v>
      </c>
      <c r="E15" s="110">
        <v>5818262.4900000002</v>
      </c>
      <c r="F15" s="129"/>
      <c r="G15" s="128"/>
      <c r="H15" s="128"/>
      <c r="I15" s="128"/>
      <c r="J15" s="127"/>
      <c r="K15" s="129"/>
      <c r="L15" s="128"/>
      <c r="M15" s="128"/>
      <c r="N15" s="128"/>
      <c r="O15" s="127"/>
    </row>
    <row r="16" spans="1:15" x14ac:dyDescent="0.25">
      <c r="A16" s="483"/>
      <c r="B16" s="482"/>
      <c r="C16" s="485">
        <v>6050</v>
      </c>
      <c r="D16" s="76" t="s">
        <v>8</v>
      </c>
      <c r="E16" s="526">
        <v>4948394.22</v>
      </c>
      <c r="F16" s="126"/>
      <c r="G16" s="125"/>
      <c r="H16" s="125"/>
      <c r="I16" s="125"/>
      <c r="J16" s="124"/>
      <c r="K16" s="126"/>
      <c r="L16" s="125"/>
      <c r="M16" s="125"/>
      <c r="N16" s="125"/>
      <c r="O16" s="124"/>
    </row>
    <row r="17" spans="1:15" ht="15.75" thickBot="1" x14ac:dyDescent="0.3">
      <c r="A17" s="483"/>
      <c r="B17" s="483"/>
      <c r="C17" s="486"/>
      <c r="D17" s="7" t="s">
        <v>5</v>
      </c>
      <c r="E17" s="527"/>
      <c r="F17" s="123"/>
      <c r="G17" s="122"/>
      <c r="H17" s="122"/>
      <c r="I17" s="122"/>
      <c r="J17" s="121"/>
      <c r="K17" s="123"/>
      <c r="L17" s="122"/>
      <c r="M17" s="122"/>
      <c r="N17" s="122"/>
      <c r="O17" s="121"/>
    </row>
    <row r="18" spans="1:15" ht="26.25" thickBot="1" x14ac:dyDescent="0.3">
      <c r="A18" s="483"/>
      <c r="B18" s="483"/>
      <c r="C18" s="486"/>
      <c r="D18" s="7" t="s">
        <v>9</v>
      </c>
      <c r="E18" s="94">
        <v>1134219.3</v>
      </c>
      <c r="F18" s="103">
        <f t="shared" ref="F18:F38" si="0">E18-SUM(G18:J18)</f>
        <v>256333.56180000002</v>
      </c>
      <c r="G18" s="102"/>
      <c r="H18" s="102">
        <f t="shared" ref="H18:H38" si="1">(E18-G18-I18-J18)*0.774</f>
        <v>877885.73820000002</v>
      </c>
      <c r="I18" s="102"/>
      <c r="J18" s="101"/>
      <c r="K18" s="103">
        <f t="shared" ref="K18:K38" si="2">F18/$E18*100</f>
        <v>22.6</v>
      </c>
      <c r="L18" s="102">
        <f t="shared" ref="L18:L38" si="3">G18/$E18*100</f>
        <v>0</v>
      </c>
      <c r="M18" s="102">
        <f t="shared" ref="M18:M38" si="4">H18/$E18*100</f>
        <v>77.400000000000006</v>
      </c>
      <c r="N18" s="102">
        <f t="shared" ref="N18:N38" si="5">I18/$E18*100</f>
        <v>0</v>
      </c>
      <c r="O18" s="101">
        <f t="shared" ref="O18:O38" si="6">J18/$E18*100</f>
        <v>0</v>
      </c>
    </row>
    <row r="19" spans="1:15" ht="15.75" thickBot="1" x14ac:dyDescent="0.3">
      <c r="A19" s="483"/>
      <c r="B19" s="483"/>
      <c r="C19" s="486"/>
      <c r="D19" s="7" t="s">
        <v>10</v>
      </c>
      <c r="E19" s="94">
        <v>67443.360000000001</v>
      </c>
      <c r="F19" s="106">
        <f t="shared" si="0"/>
        <v>15242.199359999999</v>
      </c>
      <c r="G19" s="105"/>
      <c r="H19" s="102">
        <f t="shared" si="1"/>
        <v>52201.160640000002</v>
      </c>
      <c r="I19" s="105"/>
      <c r="J19" s="104"/>
      <c r="K19" s="103">
        <f t="shared" si="2"/>
        <v>22.599999999999998</v>
      </c>
      <c r="L19" s="102">
        <f t="shared" si="3"/>
        <v>0</v>
      </c>
      <c r="M19" s="102">
        <f t="shared" si="4"/>
        <v>77.400000000000006</v>
      </c>
      <c r="N19" s="102">
        <f t="shared" si="5"/>
        <v>0</v>
      </c>
      <c r="O19" s="101">
        <f t="shared" si="6"/>
        <v>0</v>
      </c>
    </row>
    <row r="20" spans="1:15" ht="15.75" thickBot="1" x14ac:dyDescent="0.3">
      <c r="A20" s="483"/>
      <c r="B20" s="483"/>
      <c r="C20" s="486"/>
      <c r="D20" s="7" t="s">
        <v>92</v>
      </c>
      <c r="E20" s="94">
        <v>54000</v>
      </c>
      <c r="F20" s="106">
        <f t="shared" si="0"/>
        <v>12204</v>
      </c>
      <c r="G20" s="105"/>
      <c r="H20" s="102">
        <f t="shared" si="1"/>
        <v>41796</v>
      </c>
      <c r="I20" s="105"/>
      <c r="J20" s="104"/>
      <c r="K20" s="103">
        <f t="shared" si="2"/>
        <v>22.6</v>
      </c>
      <c r="L20" s="102">
        <f t="shared" si="3"/>
        <v>0</v>
      </c>
      <c r="M20" s="102">
        <f t="shared" si="4"/>
        <v>77.400000000000006</v>
      </c>
      <c r="N20" s="102">
        <f t="shared" si="5"/>
        <v>0</v>
      </c>
      <c r="O20" s="101">
        <f t="shared" si="6"/>
        <v>0</v>
      </c>
    </row>
    <row r="21" spans="1:15" ht="15.75" thickBot="1" x14ac:dyDescent="0.3">
      <c r="A21" s="483"/>
      <c r="B21" s="483"/>
      <c r="C21" s="486"/>
      <c r="D21" s="7" t="s">
        <v>351</v>
      </c>
      <c r="E21" s="94">
        <v>50000</v>
      </c>
      <c r="F21" s="106">
        <f t="shared" si="0"/>
        <v>11300</v>
      </c>
      <c r="G21" s="105"/>
      <c r="H21" s="102">
        <f t="shared" si="1"/>
        <v>38700</v>
      </c>
      <c r="I21" s="105"/>
      <c r="J21" s="104"/>
      <c r="K21" s="103">
        <f t="shared" si="2"/>
        <v>22.6</v>
      </c>
      <c r="L21" s="102">
        <f t="shared" si="3"/>
        <v>0</v>
      </c>
      <c r="M21" s="102">
        <f t="shared" si="4"/>
        <v>77.400000000000006</v>
      </c>
      <c r="N21" s="102">
        <f t="shared" si="5"/>
        <v>0</v>
      </c>
      <c r="O21" s="101">
        <f t="shared" si="6"/>
        <v>0</v>
      </c>
    </row>
    <row r="22" spans="1:15" ht="26.25" thickBot="1" x14ac:dyDescent="0.3">
      <c r="A22" s="483"/>
      <c r="B22" s="483"/>
      <c r="C22" s="486"/>
      <c r="D22" s="7" t="s">
        <v>350</v>
      </c>
      <c r="E22" s="94">
        <v>148955.46</v>
      </c>
      <c r="F22" s="106">
        <f t="shared" si="0"/>
        <v>33663.933959999995</v>
      </c>
      <c r="G22" s="105"/>
      <c r="H22" s="102">
        <f t="shared" si="1"/>
        <v>115291.52604</v>
      </c>
      <c r="I22" s="105"/>
      <c r="J22" s="104"/>
      <c r="K22" s="103">
        <f t="shared" si="2"/>
        <v>22.599999999999998</v>
      </c>
      <c r="L22" s="102">
        <f t="shared" si="3"/>
        <v>0</v>
      </c>
      <c r="M22" s="102">
        <f t="shared" si="4"/>
        <v>77.400000000000006</v>
      </c>
      <c r="N22" s="102">
        <f t="shared" si="5"/>
        <v>0</v>
      </c>
      <c r="O22" s="101">
        <f t="shared" si="6"/>
        <v>0</v>
      </c>
    </row>
    <row r="23" spans="1:15" ht="15.75" thickBot="1" x14ac:dyDescent="0.3">
      <c r="A23" s="483"/>
      <c r="B23" s="483"/>
      <c r="C23" s="486"/>
      <c r="D23" s="7" t="s">
        <v>349</v>
      </c>
      <c r="E23" s="94">
        <v>61000</v>
      </c>
      <c r="F23" s="106">
        <f t="shared" si="0"/>
        <v>13786</v>
      </c>
      <c r="G23" s="105"/>
      <c r="H23" s="102">
        <f t="shared" si="1"/>
        <v>47214</v>
      </c>
      <c r="I23" s="105"/>
      <c r="J23" s="104"/>
      <c r="K23" s="103">
        <f t="shared" si="2"/>
        <v>22.6</v>
      </c>
      <c r="L23" s="102">
        <f t="shared" si="3"/>
        <v>0</v>
      </c>
      <c r="M23" s="102">
        <f t="shared" si="4"/>
        <v>77.400000000000006</v>
      </c>
      <c r="N23" s="102">
        <f t="shared" si="5"/>
        <v>0</v>
      </c>
      <c r="O23" s="101">
        <f t="shared" si="6"/>
        <v>0</v>
      </c>
    </row>
    <row r="24" spans="1:15" ht="15.75" thickBot="1" x14ac:dyDescent="0.3">
      <c r="A24" s="483"/>
      <c r="B24" s="483"/>
      <c r="C24" s="486"/>
      <c r="D24" s="7" t="s">
        <v>103</v>
      </c>
      <c r="E24" s="94">
        <v>541200.26</v>
      </c>
      <c r="F24" s="106">
        <f t="shared" si="0"/>
        <v>122311.25876</v>
      </c>
      <c r="G24" s="105"/>
      <c r="H24" s="102">
        <f t="shared" si="1"/>
        <v>418889.00124000001</v>
      </c>
      <c r="I24" s="105"/>
      <c r="J24" s="104"/>
      <c r="K24" s="103">
        <f t="shared" si="2"/>
        <v>22.599999999999998</v>
      </c>
      <c r="L24" s="102">
        <f t="shared" si="3"/>
        <v>0</v>
      </c>
      <c r="M24" s="102">
        <f t="shared" si="4"/>
        <v>77.400000000000006</v>
      </c>
      <c r="N24" s="102">
        <f t="shared" si="5"/>
        <v>0</v>
      </c>
      <c r="O24" s="101">
        <f t="shared" si="6"/>
        <v>0</v>
      </c>
    </row>
    <row r="25" spans="1:15" ht="15.75" thickBot="1" x14ac:dyDescent="0.3">
      <c r="A25" s="483"/>
      <c r="B25" s="483"/>
      <c r="C25" s="486"/>
      <c r="D25" s="7" t="s">
        <v>348</v>
      </c>
      <c r="E25" s="94">
        <v>22878</v>
      </c>
      <c r="F25" s="106">
        <f t="shared" si="0"/>
        <v>5170.4279999999999</v>
      </c>
      <c r="G25" s="105"/>
      <c r="H25" s="102">
        <f t="shared" si="1"/>
        <v>17707.572</v>
      </c>
      <c r="I25" s="105"/>
      <c r="J25" s="104"/>
      <c r="K25" s="103">
        <f t="shared" si="2"/>
        <v>22.6</v>
      </c>
      <c r="L25" s="102">
        <f t="shared" si="3"/>
        <v>0</v>
      </c>
      <c r="M25" s="102">
        <f t="shared" si="4"/>
        <v>77.400000000000006</v>
      </c>
      <c r="N25" s="102">
        <f t="shared" si="5"/>
        <v>0</v>
      </c>
      <c r="O25" s="101">
        <f t="shared" si="6"/>
        <v>0</v>
      </c>
    </row>
    <row r="26" spans="1:15" ht="15.75" thickBot="1" x14ac:dyDescent="0.3">
      <c r="A26" s="483"/>
      <c r="B26" s="483"/>
      <c r="C26" s="486"/>
      <c r="D26" s="7" t="s">
        <v>347</v>
      </c>
      <c r="E26" s="94">
        <v>29643</v>
      </c>
      <c r="F26" s="106">
        <f t="shared" si="0"/>
        <v>6699.3179999999993</v>
      </c>
      <c r="G26" s="105"/>
      <c r="H26" s="102">
        <f t="shared" si="1"/>
        <v>22943.682000000001</v>
      </c>
      <c r="I26" s="105"/>
      <c r="J26" s="104"/>
      <c r="K26" s="103">
        <f t="shared" si="2"/>
        <v>22.599999999999998</v>
      </c>
      <c r="L26" s="102">
        <f t="shared" si="3"/>
        <v>0</v>
      </c>
      <c r="M26" s="102">
        <f t="shared" si="4"/>
        <v>77.400000000000006</v>
      </c>
      <c r="N26" s="102">
        <f t="shared" si="5"/>
        <v>0</v>
      </c>
      <c r="O26" s="101">
        <f t="shared" si="6"/>
        <v>0</v>
      </c>
    </row>
    <row r="27" spans="1:15" ht="15.75" thickBot="1" x14ac:dyDescent="0.3">
      <c r="A27" s="483"/>
      <c r="B27" s="483"/>
      <c r="C27" s="486"/>
      <c r="D27" s="7" t="s">
        <v>346</v>
      </c>
      <c r="E27" s="94">
        <v>653402.26</v>
      </c>
      <c r="F27" s="106">
        <f t="shared" si="0"/>
        <v>147668.91076</v>
      </c>
      <c r="G27" s="105"/>
      <c r="H27" s="102">
        <f t="shared" si="1"/>
        <v>505733.34924000001</v>
      </c>
      <c r="I27" s="105"/>
      <c r="J27" s="104"/>
      <c r="K27" s="103">
        <f t="shared" si="2"/>
        <v>22.6</v>
      </c>
      <c r="L27" s="102">
        <f t="shared" si="3"/>
        <v>0</v>
      </c>
      <c r="M27" s="102">
        <f t="shared" si="4"/>
        <v>77.400000000000006</v>
      </c>
      <c r="N27" s="102">
        <f t="shared" si="5"/>
        <v>0</v>
      </c>
      <c r="O27" s="101">
        <f t="shared" si="6"/>
        <v>0</v>
      </c>
    </row>
    <row r="28" spans="1:15" x14ac:dyDescent="0.25">
      <c r="A28" s="483"/>
      <c r="B28" s="483"/>
      <c r="C28" s="486"/>
      <c r="D28" s="76" t="s">
        <v>345</v>
      </c>
      <c r="E28" s="120">
        <v>29500</v>
      </c>
      <c r="F28" s="106">
        <f t="shared" si="0"/>
        <v>6667</v>
      </c>
      <c r="G28" s="105"/>
      <c r="H28" s="102">
        <f t="shared" si="1"/>
        <v>22833</v>
      </c>
      <c r="I28" s="105"/>
      <c r="J28" s="104"/>
      <c r="K28" s="103">
        <f t="shared" si="2"/>
        <v>22.6</v>
      </c>
      <c r="L28" s="102">
        <f t="shared" si="3"/>
        <v>0</v>
      </c>
      <c r="M28" s="102">
        <f t="shared" si="4"/>
        <v>77.400000000000006</v>
      </c>
      <c r="N28" s="102">
        <f t="shared" si="5"/>
        <v>0</v>
      </c>
      <c r="O28" s="101">
        <f t="shared" si="6"/>
        <v>0</v>
      </c>
    </row>
    <row r="29" spans="1:15" ht="15.75" thickBot="1" x14ac:dyDescent="0.3">
      <c r="A29" s="483"/>
      <c r="B29" s="483"/>
      <c r="C29" s="486"/>
      <c r="D29" s="7" t="s">
        <v>344</v>
      </c>
      <c r="E29" s="94">
        <v>198857.86</v>
      </c>
      <c r="F29" s="106">
        <f t="shared" si="0"/>
        <v>44941.876359999995</v>
      </c>
      <c r="G29" s="105"/>
      <c r="H29" s="102">
        <f t="shared" si="1"/>
        <v>153915.98363999999</v>
      </c>
      <c r="I29" s="105"/>
      <c r="J29" s="104"/>
      <c r="K29" s="103">
        <f t="shared" si="2"/>
        <v>22.599999999999998</v>
      </c>
      <c r="L29" s="102">
        <f t="shared" si="3"/>
        <v>0</v>
      </c>
      <c r="M29" s="102">
        <f t="shared" si="4"/>
        <v>77.400000000000006</v>
      </c>
      <c r="N29" s="102">
        <f t="shared" si="5"/>
        <v>0</v>
      </c>
      <c r="O29" s="101">
        <f t="shared" si="6"/>
        <v>0</v>
      </c>
    </row>
    <row r="30" spans="1:15" ht="15.75" thickBot="1" x14ac:dyDescent="0.3">
      <c r="A30" s="483"/>
      <c r="B30" s="483"/>
      <c r="C30" s="486"/>
      <c r="D30" s="7" t="s">
        <v>14</v>
      </c>
      <c r="E30" s="94">
        <v>269988.99</v>
      </c>
      <c r="F30" s="106">
        <f t="shared" si="0"/>
        <v>61017.511739999987</v>
      </c>
      <c r="G30" s="105"/>
      <c r="H30" s="102">
        <f t="shared" si="1"/>
        <v>208971.47826</v>
      </c>
      <c r="I30" s="105"/>
      <c r="J30" s="104"/>
      <c r="K30" s="103">
        <f t="shared" si="2"/>
        <v>22.599999999999994</v>
      </c>
      <c r="L30" s="102">
        <f t="shared" si="3"/>
        <v>0</v>
      </c>
      <c r="M30" s="102">
        <f t="shared" si="4"/>
        <v>77.400000000000006</v>
      </c>
      <c r="N30" s="102">
        <f t="shared" si="5"/>
        <v>0</v>
      </c>
      <c r="O30" s="101">
        <f t="shared" si="6"/>
        <v>0</v>
      </c>
    </row>
    <row r="31" spans="1:15" ht="15.75" thickBot="1" x14ac:dyDescent="0.3">
      <c r="A31" s="483"/>
      <c r="B31" s="483"/>
      <c r="C31" s="486"/>
      <c r="D31" s="7" t="s">
        <v>15</v>
      </c>
      <c r="E31" s="94">
        <v>412999.44</v>
      </c>
      <c r="F31" s="106">
        <f t="shared" si="0"/>
        <v>93337.873439999996</v>
      </c>
      <c r="G31" s="105"/>
      <c r="H31" s="102">
        <f t="shared" si="1"/>
        <v>319661.56656000001</v>
      </c>
      <c r="I31" s="105"/>
      <c r="J31" s="104"/>
      <c r="K31" s="103">
        <f t="shared" si="2"/>
        <v>22.599999999999998</v>
      </c>
      <c r="L31" s="102">
        <f t="shared" si="3"/>
        <v>0</v>
      </c>
      <c r="M31" s="102">
        <f t="shared" si="4"/>
        <v>77.400000000000006</v>
      </c>
      <c r="N31" s="102">
        <f t="shared" si="5"/>
        <v>0</v>
      </c>
      <c r="O31" s="101">
        <f t="shared" si="6"/>
        <v>0</v>
      </c>
    </row>
    <row r="32" spans="1:15" ht="26.25" thickBot="1" x14ac:dyDescent="0.3">
      <c r="A32" s="483"/>
      <c r="B32" s="483"/>
      <c r="C32" s="486"/>
      <c r="D32" s="7" t="s">
        <v>16</v>
      </c>
      <c r="E32" s="94">
        <v>277499.86</v>
      </c>
      <c r="F32" s="106">
        <f t="shared" si="0"/>
        <v>62714.968359999999</v>
      </c>
      <c r="G32" s="105"/>
      <c r="H32" s="102">
        <f t="shared" si="1"/>
        <v>214784.89163999999</v>
      </c>
      <c r="I32" s="105"/>
      <c r="J32" s="104"/>
      <c r="K32" s="103">
        <f t="shared" si="2"/>
        <v>22.6</v>
      </c>
      <c r="L32" s="102">
        <f t="shared" si="3"/>
        <v>0</v>
      </c>
      <c r="M32" s="102">
        <f t="shared" si="4"/>
        <v>77.400000000000006</v>
      </c>
      <c r="N32" s="102">
        <f t="shared" si="5"/>
        <v>0</v>
      </c>
      <c r="O32" s="101">
        <f t="shared" si="6"/>
        <v>0</v>
      </c>
    </row>
    <row r="33" spans="1:15" ht="15.75" thickBot="1" x14ac:dyDescent="0.3">
      <c r="A33" s="483"/>
      <c r="B33" s="483"/>
      <c r="C33" s="486"/>
      <c r="D33" s="7" t="s">
        <v>343</v>
      </c>
      <c r="E33" s="94">
        <v>662256.77</v>
      </c>
      <c r="F33" s="106">
        <f t="shared" si="0"/>
        <v>149670.03002000001</v>
      </c>
      <c r="G33" s="105"/>
      <c r="H33" s="102">
        <f t="shared" si="1"/>
        <v>512586.73998000001</v>
      </c>
      <c r="I33" s="105"/>
      <c r="J33" s="104"/>
      <c r="K33" s="103">
        <f t="shared" si="2"/>
        <v>22.6</v>
      </c>
      <c r="L33" s="102">
        <f t="shared" si="3"/>
        <v>0</v>
      </c>
      <c r="M33" s="102">
        <f t="shared" si="4"/>
        <v>77.400000000000006</v>
      </c>
      <c r="N33" s="102">
        <f t="shared" si="5"/>
        <v>0</v>
      </c>
      <c r="O33" s="101">
        <f t="shared" si="6"/>
        <v>0</v>
      </c>
    </row>
    <row r="34" spans="1:15" ht="15.75" thickBot="1" x14ac:dyDescent="0.3">
      <c r="A34" s="483"/>
      <c r="B34" s="483"/>
      <c r="C34" s="486"/>
      <c r="D34" s="7" t="s">
        <v>342</v>
      </c>
      <c r="E34" s="94">
        <v>29643</v>
      </c>
      <c r="F34" s="106">
        <f t="shared" si="0"/>
        <v>6699.3179999999993</v>
      </c>
      <c r="G34" s="105"/>
      <c r="H34" s="102">
        <f t="shared" si="1"/>
        <v>22943.682000000001</v>
      </c>
      <c r="I34" s="105"/>
      <c r="J34" s="104"/>
      <c r="K34" s="103">
        <f t="shared" si="2"/>
        <v>22.599999999999998</v>
      </c>
      <c r="L34" s="102">
        <f t="shared" si="3"/>
        <v>0</v>
      </c>
      <c r="M34" s="102">
        <f t="shared" si="4"/>
        <v>77.400000000000006</v>
      </c>
      <c r="N34" s="102">
        <f t="shared" si="5"/>
        <v>0</v>
      </c>
      <c r="O34" s="101">
        <f t="shared" si="6"/>
        <v>0</v>
      </c>
    </row>
    <row r="35" spans="1:15" ht="15.75" thickBot="1" x14ac:dyDescent="0.3">
      <c r="A35" s="483"/>
      <c r="B35" s="483"/>
      <c r="C35" s="486"/>
      <c r="D35" s="7" t="s">
        <v>341</v>
      </c>
      <c r="E35" s="94">
        <v>45510</v>
      </c>
      <c r="F35" s="106">
        <f t="shared" si="0"/>
        <v>10285.260000000002</v>
      </c>
      <c r="G35" s="105"/>
      <c r="H35" s="102">
        <f t="shared" si="1"/>
        <v>35224.74</v>
      </c>
      <c r="I35" s="105"/>
      <c r="J35" s="104"/>
      <c r="K35" s="103">
        <f t="shared" si="2"/>
        <v>22.600000000000005</v>
      </c>
      <c r="L35" s="102">
        <f t="shared" si="3"/>
        <v>0</v>
      </c>
      <c r="M35" s="102">
        <f t="shared" si="4"/>
        <v>77.399999999999991</v>
      </c>
      <c r="N35" s="102">
        <f t="shared" si="5"/>
        <v>0</v>
      </c>
      <c r="O35" s="101">
        <f t="shared" si="6"/>
        <v>0</v>
      </c>
    </row>
    <row r="36" spans="1:15" ht="26.25" thickBot="1" x14ac:dyDescent="0.3">
      <c r="A36" s="483"/>
      <c r="B36" s="483"/>
      <c r="C36" s="486"/>
      <c r="D36" s="7" t="s">
        <v>340</v>
      </c>
      <c r="E36" s="94">
        <v>45000</v>
      </c>
      <c r="F36" s="106">
        <f t="shared" si="0"/>
        <v>10170</v>
      </c>
      <c r="G36" s="105"/>
      <c r="H36" s="102">
        <f t="shared" si="1"/>
        <v>34830</v>
      </c>
      <c r="I36" s="105"/>
      <c r="J36" s="104"/>
      <c r="K36" s="103">
        <f t="shared" si="2"/>
        <v>22.6</v>
      </c>
      <c r="L36" s="102">
        <f t="shared" si="3"/>
        <v>0</v>
      </c>
      <c r="M36" s="102">
        <f t="shared" si="4"/>
        <v>77.400000000000006</v>
      </c>
      <c r="N36" s="102">
        <f t="shared" si="5"/>
        <v>0</v>
      </c>
      <c r="O36" s="101">
        <f t="shared" si="6"/>
        <v>0</v>
      </c>
    </row>
    <row r="37" spans="1:15" ht="15.75" thickBot="1" x14ac:dyDescent="0.3">
      <c r="A37" s="483"/>
      <c r="B37" s="483"/>
      <c r="C37" s="486"/>
      <c r="D37" s="7" t="s">
        <v>339</v>
      </c>
      <c r="E37" s="94">
        <v>114411.2</v>
      </c>
      <c r="F37" s="106">
        <f t="shared" si="0"/>
        <v>25856.931199999992</v>
      </c>
      <c r="G37" s="105"/>
      <c r="H37" s="102">
        <f t="shared" si="1"/>
        <v>88554.268800000005</v>
      </c>
      <c r="I37" s="105"/>
      <c r="J37" s="104"/>
      <c r="K37" s="103">
        <f t="shared" si="2"/>
        <v>22.599999999999991</v>
      </c>
      <c r="L37" s="102">
        <f t="shared" si="3"/>
        <v>0</v>
      </c>
      <c r="M37" s="102">
        <f t="shared" si="4"/>
        <v>77.400000000000006</v>
      </c>
      <c r="N37" s="102">
        <f t="shared" si="5"/>
        <v>0</v>
      </c>
      <c r="O37" s="101">
        <f t="shared" si="6"/>
        <v>0</v>
      </c>
    </row>
    <row r="38" spans="1:15" ht="15.75" thickBot="1" x14ac:dyDescent="0.3">
      <c r="A38" s="483"/>
      <c r="B38" s="483"/>
      <c r="C38" s="487"/>
      <c r="D38" s="7" t="s">
        <v>338</v>
      </c>
      <c r="E38" s="94">
        <v>99985.46</v>
      </c>
      <c r="F38" s="106">
        <f t="shared" si="0"/>
        <v>22596.713959999994</v>
      </c>
      <c r="G38" s="105"/>
      <c r="H38" s="102">
        <f t="shared" si="1"/>
        <v>77388.746040000013</v>
      </c>
      <c r="I38" s="105"/>
      <c r="J38" s="104"/>
      <c r="K38" s="103">
        <f t="shared" si="2"/>
        <v>22.599999999999991</v>
      </c>
      <c r="L38" s="102">
        <f t="shared" si="3"/>
        <v>0</v>
      </c>
      <c r="M38" s="102">
        <f t="shared" si="4"/>
        <v>77.40000000000002</v>
      </c>
      <c r="N38" s="102">
        <f t="shared" si="5"/>
        <v>0</v>
      </c>
      <c r="O38" s="101">
        <f t="shared" si="6"/>
        <v>0</v>
      </c>
    </row>
    <row r="39" spans="1:15" ht="25.5" x14ac:dyDescent="0.25">
      <c r="A39" s="483"/>
      <c r="B39" s="483"/>
      <c r="C39" s="485">
        <v>6060</v>
      </c>
      <c r="D39" s="76" t="s">
        <v>17</v>
      </c>
      <c r="E39" s="526">
        <v>869868.27</v>
      </c>
      <c r="F39" s="100"/>
      <c r="G39" s="99"/>
      <c r="H39" s="99"/>
      <c r="I39" s="99"/>
      <c r="J39" s="98"/>
      <c r="K39" s="100"/>
      <c r="L39" s="99"/>
      <c r="M39" s="99"/>
      <c r="N39" s="99"/>
      <c r="O39" s="98"/>
    </row>
    <row r="40" spans="1:15" ht="15.75" thickBot="1" x14ac:dyDescent="0.3">
      <c r="A40" s="483"/>
      <c r="B40" s="483"/>
      <c r="C40" s="486"/>
      <c r="D40" s="7" t="s">
        <v>5</v>
      </c>
      <c r="E40" s="527"/>
      <c r="F40" s="97"/>
      <c r="G40" s="96"/>
      <c r="H40" s="96"/>
      <c r="I40" s="96"/>
      <c r="J40" s="95"/>
      <c r="K40" s="97"/>
      <c r="L40" s="96"/>
      <c r="M40" s="96"/>
      <c r="N40" s="96"/>
      <c r="O40" s="95"/>
    </row>
    <row r="41" spans="1:15" ht="15.75" thickBot="1" x14ac:dyDescent="0.3">
      <c r="A41" s="483"/>
      <c r="B41" s="483"/>
      <c r="C41" s="487"/>
      <c r="D41" s="7" t="s">
        <v>18</v>
      </c>
      <c r="E41" s="94">
        <v>869868.27</v>
      </c>
      <c r="F41" s="106">
        <f>E41-SUM(G41:J41)</f>
        <v>196590.22901999997</v>
      </c>
      <c r="G41" s="118"/>
      <c r="H41" s="102">
        <f>(E41-G41-I41-J41)*0.774</f>
        <v>673278.04098000005</v>
      </c>
      <c r="I41" s="118"/>
      <c r="J41" s="117"/>
      <c r="K41" s="103">
        <f>F41/$E41*100</f>
        <v>22.599999999999994</v>
      </c>
      <c r="L41" s="102">
        <f>G41/$E41*100</f>
        <v>0</v>
      </c>
      <c r="M41" s="102">
        <f>H41/$E41*100</f>
        <v>77.400000000000006</v>
      </c>
      <c r="N41" s="102">
        <f>I41/$E41*100</f>
        <v>0</v>
      </c>
      <c r="O41" s="101">
        <f>J41/$E41*100</f>
        <v>0</v>
      </c>
    </row>
    <row r="42" spans="1:15" ht="15.75" thickBot="1" x14ac:dyDescent="0.3">
      <c r="A42" s="2">
        <v>700</v>
      </c>
      <c r="B42" s="2"/>
      <c r="C42" s="3"/>
      <c r="D42" s="2" t="s">
        <v>19</v>
      </c>
      <c r="E42" s="111">
        <v>457164.65</v>
      </c>
      <c r="F42" s="100"/>
      <c r="G42" s="99"/>
      <c r="H42" s="99"/>
      <c r="I42" s="99"/>
      <c r="J42" s="98"/>
      <c r="K42" s="100"/>
      <c r="L42" s="99"/>
      <c r="M42" s="99"/>
      <c r="N42" s="99"/>
      <c r="O42" s="98"/>
    </row>
    <row r="43" spans="1:15" ht="15.75" thickBot="1" x14ac:dyDescent="0.3">
      <c r="A43" s="482"/>
      <c r="B43" s="4">
        <v>70005</v>
      </c>
      <c r="C43" s="5"/>
      <c r="D43" s="4" t="s">
        <v>113</v>
      </c>
      <c r="E43" s="110">
        <v>138500</v>
      </c>
      <c r="F43" s="109"/>
      <c r="G43" s="108"/>
      <c r="H43" s="108"/>
      <c r="I43" s="108"/>
      <c r="J43" s="107"/>
      <c r="K43" s="109"/>
      <c r="L43" s="108"/>
      <c r="M43" s="108"/>
      <c r="N43" s="108"/>
      <c r="O43" s="107"/>
    </row>
    <row r="44" spans="1:15" ht="25.5" x14ac:dyDescent="0.25">
      <c r="A44" s="483"/>
      <c r="B44" s="482"/>
      <c r="C44" s="485">
        <v>6060</v>
      </c>
      <c r="D44" s="9" t="s">
        <v>17</v>
      </c>
      <c r="E44" s="526">
        <v>138500</v>
      </c>
      <c r="F44" s="109"/>
      <c r="G44" s="108"/>
      <c r="H44" s="108"/>
      <c r="I44" s="108"/>
      <c r="J44" s="107"/>
      <c r="K44" s="109"/>
      <c r="L44" s="108"/>
      <c r="M44" s="108"/>
      <c r="N44" s="108"/>
      <c r="O44" s="107"/>
    </row>
    <row r="45" spans="1:15" ht="15.75" thickBot="1" x14ac:dyDescent="0.3">
      <c r="A45" s="483"/>
      <c r="B45" s="483"/>
      <c r="C45" s="486"/>
      <c r="D45" s="19" t="s">
        <v>5</v>
      </c>
      <c r="E45" s="527"/>
      <c r="F45" s="97"/>
      <c r="G45" s="96"/>
      <c r="H45" s="96"/>
      <c r="I45" s="96"/>
      <c r="J45" s="95"/>
      <c r="K45" s="97"/>
      <c r="L45" s="96"/>
      <c r="M45" s="96"/>
      <c r="N45" s="96"/>
      <c r="O45" s="95"/>
    </row>
    <row r="46" spans="1:15" ht="15.75" thickBot="1" x14ac:dyDescent="0.3">
      <c r="A46" s="483"/>
      <c r="B46" s="484"/>
      <c r="C46" s="487"/>
      <c r="D46" s="19" t="s">
        <v>18</v>
      </c>
      <c r="E46" s="94">
        <v>138500</v>
      </c>
      <c r="F46" s="106">
        <f>E46-SUM(G46:J46)</f>
        <v>31301</v>
      </c>
      <c r="G46" s="105"/>
      <c r="H46" s="102">
        <f>(E46-G46-I46-J46)*0.774</f>
        <v>107199</v>
      </c>
      <c r="I46" s="105"/>
      <c r="J46" s="104"/>
      <c r="K46" s="103">
        <f>F46/$E46*100</f>
        <v>22.6</v>
      </c>
      <c r="L46" s="102">
        <f>G46/$E46*100</f>
        <v>0</v>
      </c>
      <c r="M46" s="102">
        <f>H46/$E46*100</f>
        <v>77.400000000000006</v>
      </c>
      <c r="N46" s="102">
        <f>I46/$E46*100</f>
        <v>0</v>
      </c>
      <c r="O46" s="101">
        <f>J46/$E46*100</f>
        <v>0</v>
      </c>
    </row>
    <row r="47" spans="1:15" ht="15.75" thickBot="1" x14ac:dyDescent="0.3">
      <c r="A47" s="483"/>
      <c r="B47" s="4">
        <v>70095</v>
      </c>
      <c r="C47" s="5"/>
      <c r="D47" s="4" t="s">
        <v>20</v>
      </c>
      <c r="E47" s="110">
        <v>318664.65000000002</v>
      </c>
      <c r="F47" s="100"/>
      <c r="G47" s="99"/>
      <c r="H47" s="99"/>
      <c r="I47" s="99"/>
      <c r="J47" s="98"/>
      <c r="K47" s="100"/>
      <c r="L47" s="99"/>
      <c r="M47" s="99"/>
      <c r="N47" s="99"/>
      <c r="O47" s="98"/>
    </row>
    <row r="48" spans="1:15" x14ac:dyDescent="0.25">
      <c r="A48" s="483"/>
      <c r="B48" s="483"/>
      <c r="C48" s="485">
        <v>6050</v>
      </c>
      <c r="D48" s="9" t="s">
        <v>8</v>
      </c>
      <c r="E48" s="526">
        <v>318664.65000000002</v>
      </c>
      <c r="F48" s="109"/>
      <c r="G48" s="108"/>
      <c r="H48" s="108"/>
      <c r="I48" s="108"/>
      <c r="J48" s="107"/>
      <c r="K48" s="109"/>
      <c r="L48" s="108"/>
      <c r="M48" s="108"/>
      <c r="N48" s="108"/>
      <c r="O48" s="107"/>
    </row>
    <row r="49" spans="1:15" ht="15.75" thickBot="1" x14ac:dyDescent="0.3">
      <c r="A49" s="483"/>
      <c r="B49" s="483"/>
      <c r="C49" s="486"/>
      <c r="D49" s="19" t="s">
        <v>5</v>
      </c>
      <c r="E49" s="527"/>
      <c r="F49" s="97"/>
      <c r="G49" s="96"/>
      <c r="H49" s="96"/>
      <c r="I49" s="96"/>
      <c r="J49" s="95"/>
      <c r="K49" s="97"/>
      <c r="L49" s="96"/>
      <c r="M49" s="96"/>
      <c r="N49" s="96"/>
      <c r="O49" s="95"/>
    </row>
    <row r="50" spans="1:15" ht="15.75" thickBot="1" x14ac:dyDescent="0.3">
      <c r="A50" s="483"/>
      <c r="B50" s="483"/>
      <c r="C50" s="486"/>
      <c r="D50" s="19" t="s">
        <v>337</v>
      </c>
      <c r="E50" s="94">
        <v>226522.66</v>
      </c>
      <c r="F50" s="106">
        <f>E50-SUM(G50:J50)</f>
        <v>51194.12116000001</v>
      </c>
      <c r="G50" s="105"/>
      <c r="H50" s="102">
        <f>(E50-G50-I50-J50)*0.774</f>
        <v>175328.53883999999</v>
      </c>
      <c r="I50" s="105"/>
      <c r="J50" s="104"/>
      <c r="K50" s="103">
        <f t="shared" ref="K50:O52" si="7">F50/$E50*100</f>
        <v>22.600000000000005</v>
      </c>
      <c r="L50" s="102">
        <f t="shared" si="7"/>
        <v>0</v>
      </c>
      <c r="M50" s="102">
        <f t="shared" si="7"/>
        <v>77.399999999999991</v>
      </c>
      <c r="N50" s="102">
        <f t="shared" si="7"/>
        <v>0</v>
      </c>
      <c r="O50" s="101">
        <f t="shared" si="7"/>
        <v>0</v>
      </c>
    </row>
    <row r="51" spans="1:15" ht="15.75" thickBot="1" x14ac:dyDescent="0.3">
      <c r="A51" s="483"/>
      <c r="B51" s="483"/>
      <c r="C51" s="486"/>
      <c r="D51" s="19" t="s">
        <v>336</v>
      </c>
      <c r="E51" s="94">
        <v>63960</v>
      </c>
      <c r="F51" s="106">
        <f>E51-SUM(G51:J51)</f>
        <v>14454.96</v>
      </c>
      <c r="G51" s="105"/>
      <c r="H51" s="102">
        <f>(E51-G51-I51-J51)*0.774</f>
        <v>49505.04</v>
      </c>
      <c r="I51" s="105"/>
      <c r="J51" s="104"/>
      <c r="K51" s="103">
        <f t="shared" si="7"/>
        <v>22.599999999999998</v>
      </c>
      <c r="L51" s="102">
        <f t="shared" si="7"/>
        <v>0</v>
      </c>
      <c r="M51" s="102">
        <f t="shared" si="7"/>
        <v>77.400000000000006</v>
      </c>
      <c r="N51" s="102">
        <f t="shared" si="7"/>
        <v>0</v>
      </c>
      <c r="O51" s="101">
        <f t="shared" si="7"/>
        <v>0</v>
      </c>
    </row>
    <row r="52" spans="1:15" ht="15.75" thickBot="1" x14ac:dyDescent="0.3">
      <c r="A52" s="484"/>
      <c r="B52" s="484"/>
      <c r="C52" s="487"/>
      <c r="D52" s="19" t="s">
        <v>335</v>
      </c>
      <c r="E52" s="94">
        <v>28181.99</v>
      </c>
      <c r="F52" s="106">
        <f>E52-SUM(G52:J52)</f>
        <v>6369.1297400000003</v>
      </c>
      <c r="G52" s="105"/>
      <c r="H52" s="102">
        <f>(E52-G52-I52-J52)*0.774</f>
        <v>21812.860260000001</v>
      </c>
      <c r="I52" s="105"/>
      <c r="J52" s="104"/>
      <c r="K52" s="103">
        <f t="shared" si="7"/>
        <v>22.6</v>
      </c>
      <c r="L52" s="102">
        <f t="shared" si="7"/>
        <v>0</v>
      </c>
      <c r="M52" s="102">
        <f t="shared" si="7"/>
        <v>77.400000000000006</v>
      </c>
      <c r="N52" s="102">
        <f t="shared" si="7"/>
        <v>0</v>
      </c>
      <c r="O52" s="101">
        <f t="shared" si="7"/>
        <v>0</v>
      </c>
    </row>
    <row r="53" spans="1:15" ht="15.75" thickBot="1" x14ac:dyDescent="0.3">
      <c r="A53" s="119">
        <v>750</v>
      </c>
      <c r="B53" s="2"/>
      <c r="C53" s="3"/>
      <c r="D53" s="2" t="s">
        <v>24</v>
      </c>
      <c r="E53" s="111">
        <v>545112.66</v>
      </c>
      <c r="F53" s="100"/>
      <c r="G53" s="99"/>
      <c r="H53" s="99"/>
      <c r="I53" s="99"/>
      <c r="J53" s="98"/>
      <c r="K53" s="100"/>
      <c r="L53" s="99"/>
      <c r="M53" s="99"/>
      <c r="N53" s="99"/>
      <c r="O53" s="98"/>
    </row>
    <row r="54" spans="1:15" ht="15.75" thickBot="1" x14ac:dyDescent="0.3">
      <c r="A54" s="507"/>
      <c r="B54" s="22">
        <v>75023</v>
      </c>
      <c r="C54" s="5"/>
      <c r="D54" s="4" t="s">
        <v>25</v>
      </c>
      <c r="E54" s="110">
        <v>506760</v>
      </c>
      <c r="F54" s="109"/>
      <c r="G54" s="108"/>
      <c r="H54" s="108"/>
      <c r="I54" s="108"/>
      <c r="J54" s="107"/>
      <c r="K54" s="109"/>
      <c r="L54" s="108"/>
      <c r="M54" s="108"/>
      <c r="N54" s="108"/>
      <c r="O54" s="107"/>
    </row>
    <row r="55" spans="1:15" ht="25.5" x14ac:dyDescent="0.25">
      <c r="A55" s="508"/>
      <c r="B55" s="510"/>
      <c r="C55" s="485">
        <v>6060</v>
      </c>
      <c r="D55" s="76" t="s">
        <v>17</v>
      </c>
      <c r="E55" s="526">
        <v>506760</v>
      </c>
      <c r="F55" s="109"/>
      <c r="G55" s="108"/>
      <c r="H55" s="108"/>
      <c r="I55" s="108"/>
      <c r="J55" s="107"/>
      <c r="K55" s="109"/>
      <c r="L55" s="108"/>
      <c r="M55" s="108"/>
      <c r="N55" s="108"/>
      <c r="O55" s="107"/>
    </row>
    <row r="56" spans="1:15" ht="15.75" thickBot="1" x14ac:dyDescent="0.3">
      <c r="A56" s="508"/>
      <c r="B56" s="511"/>
      <c r="C56" s="486"/>
      <c r="D56" s="7" t="s">
        <v>5</v>
      </c>
      <c r="E56" s="527"/>
      <c r="F56" s="97"/>
      <c r="G56" s="96"/>
      <c r="H56" s="96"/>
      <c r="I56" s="96"/>
      <c r="J56" s="95"/>
      <c r="K56" s="97"/>
      <c r="L56" s="96"/>
      <c r="M56" s="96"/>
      <c r="N56" s="96"/>
      <c r="O56" s="95"/>
    </row>
    <row r="57" spans="1:15" ht="15.75" thickBot="1" x14ac:dyDescent="0.3">
      <c r="A57" s="508"/>
      <c r="B57" s="512"/>
      <c r="C57" s="487"/>
      <c r="D57" s="7" t="s">
        <v>18</v>
      </c>
      <c r="E57" s="94">
        <v>506760</v>
      </c>
      <c r="F57" s="106">
        <f>E57-SUM(G57:J57)</f>
        <v>114527.76000000001</v>
      </c>
      <c r="G57" s="105"/>
      <c r="H57" s="102">
        <f>(E57-G57-I57-J57)*0.774</f>
        <v>392232.24</v>
      </c>
      <c r="I57" s="105"/>
      <c r="J57" s="104"/>
      <c r="K57" s="103">
        <f>F57/$E57*100</f>
        <v>22.6</v>
      </c>
      <c r="L57" s="102">
        <f>G57/$E57*100</f>
        <v>0</v>
      </c>
      <c r="M57" s="102">
        <f>H57/$E57*100</f>
        <v>77.400000000000006</v>
      </c>
      <c r="N57" s="102">
        <f>I57/$E57*100</f>
        <v>0</v>
      </c>
      <c r="O57" s="101">
        <f>J57/$E57*100</f>
        <v>0</v>
      </c>
    </row>
    <row r="58" spans="1:15" ht="15.75" thickBot="1" x14ac:dyDescent="0.3">
      <c r="A58" s="508"/>
      <c r="B58" s="22">
        <v>75075</v>
      </c>
      <c r="C58" s="5"/>
      <c r="D58" s="4" t="s">
        <v>183</v>
      </c>
      <c r="E58" s="110">
        <v>38352.660000000003</v>
      </c>
      <c r="F58" s="100"/>
      <c r="G58" s="99"/>
      <c r="H58" s="99"/>
      <c r="I58" s="99"/>
      <c r="J58" s="98"/>
      <c r="K58" s="100"/>
      <c r="L58" s="99"/>
      <c r="M58" s="99"/>
      <c r="N58" s="99"/>
      <c r="O58" s="98"/>
    </row>
    <row r="59" spans="1:15" ht="25.5" x14ac:dyDescent="0.25">
      <c r="A59" s="508"/>
      <c r="B59" s="510"/>
      <c r="C59" s="485">
        <v>6060</v>
      </c>
      <c r="D59" s="9" t="s">
        <v>17</v>
      </c>
      <c r="E59" s="526">
        <v>38352.660000000003</v>
      </c>
      <c r="F59" s="109"/>
      <c r="G59" s="108"/>
      <c r="H59" s="108"/>
      <c r="I59" s="108"/>
      <c r="J59" s="107"/>
      <c r="K59" s="109"/>
      <c r="L59" s="108"/>
      <c r="M59" s="108"/>
      <c r="N59" s="108"/>
      <c r="O59" s="107"/>
    </row>
    <row r="60" spans="1:15" ht="15.75" thickBot="1" x14ac:dyDescent="0.3">
      <c r="A60" s="508"/>
      <c r="B60" s="511"/>
      <c r="C60" s="486"/>
      <c r="D60" s="19" t="s">
        <v>5</v>
      </c>
      <c r="E60" s="527"/>
      <c r="F60" s="97"/>
      <c r="G60" s="96"/>
      <c r="H60" s="96"/>
      <c r="I60" s="96"/>
      <c r="J60" s="95"/>
      <c r="K60" s="97"/>
      <c r="L60" s="96"/>
      <c r="M60" s="96"/>
      <c r="N60" s="96"/>
      <c r="O60" s="95"/>
    </row>
    <row r="61" spans="1:15" ht="15.75" thickBot="1" x14ac:dyDescent="0.3">
      <c r="A61" s="509"/>
      <c r="B61" s="512"/>
      <c r="C61" s="487"/>
      <c r="D61" s="19" t="s">
        <v>18</v>
      </c>
      <c r="E61" s="94">
        <v>38352.660000000003</v>
      </c>
      <c r="F61" s="106">
        <f>E61-SUM(G61:J61)</f>
        <v>8667.7011600000005</v>
      </c>
      <c r="G61" s="118"/>
      <c r="H61" s="102">
        <f>(E61-G61-I61-J61)*0.774</f>
        <v>29684.958840000003</v>
      </c>
      <c r="I61" s="118"/>
      <c r="J61" s="117"/>
      <c r="K61" s="103">
        <f>F61/$E61*100</f>
        <v>22.6</v>
      </c>
      <c r="L61" s="102">
        <f>G61/$E61*100</f>
        <v>0</v>
      </c>
      <c r="M61" s="102">
        <f>H61/$E61*100</f>
        <v>77.400000000000006</v>
      </c>
      <c r="N61" s="102">
        <f>I61/$E61*100</f>
        <v>0</v>
      </c>
      <c r="O61" s="101">
        <f>J61/$E61*100</f>
        <v>0</v>
      </c>
    </row>
    <row r="62" spans="1:15" ht="26.25" thickBot="1" x14ac:dyDescent="0.3">
      <c r="A62" s="2">
        <v>754</v>
      </c>
      <c r="B62" s="2"/>
      <c r="C62" s="3"/>
      <c r="D62" s="2" t="s">
        <v>27</v>
      </c>
      <c r="E62" s="111">
        <v>55675.24</v>
      </c>
      <c r="F62" s="100"/>
      <c r="G62" s="99"/>
      <c r="H62" s="99"/>
      <c r="I62" s="99"/>
      <c r="J62" s="98"/>
      <c r="K62" s="100"/>
      <c r="L62" s="99"/>
      <c r="M62" s="99"/>
      <c r="N62" s="99"/>
      <c r="O62" s="98"/>
    </row>
    <row r="63" spans="1:15" ht="15.75" thickBot="1" x14ac:dyDescent="0.3">
      <c r="A63" s="482"/>
      <c r="B63" s="4">
        <v>75405</v>
      </c>
      <c r="C63" s="5"/>
      <c r="D63" s="4" t="s">
        <v>124</v>
      </c>
      <c r="E63" s="110">
        <v>30767.54</v>
      </c>
      <c r="F63" s="109"/>
      <c r="G63" s="108"/>
      <c r="H63" s="108"/>
      <c r="I63" s="108"/>
      <c r="J63" s="107"/>
      <c r="K63" s="109"/>
      <c r="L63" s="108"/>
      <c r="M63" s="108"/>
      <c r="N63" s="108"/>
      <c r="O63" s="107"/>
    </row>
    <row r="64" spans="1:15" ht="38.25" x14ac:dyDescent="0.25">
      <c r="A64" s="483"/>
      <c r="B64" s="482"/>
      <c r="C64" s="485">
        <v>6170</v>
      </c>
      <c r="D64" s="9" t="s">
        <v>29</v>
      </c>
      <c r="E64" s="526">
        <v>30767.54</v>
      </c>
      <c r="F64" s="109"/>
      <c r="G64" s="108"/>
      <c r="H64" s="108"/>
      <c r="I64" s="108"/>
      <c r="J64" s="107"/>
      <c r="K64" s="109"/>
      <c r="L64" s="108"/>
      <c r="M64" s="108"/>
      <c r="N64" s="108"/>
      <c r="O64" s="107"/>
    </row>
    <row r="65" spans="1:15" ht="15.75" thickBot="1" x14ac:dyDescent="0.3">
      <c r="A65" s="483"/>
      <c r="B65" s="483"/>
      <c r="C65" s="486"/>
      <c r="D65" s="19" t="s">
        <v>5</v>
      </c>
      <c r="E65" s="527"/>
      <c r="F65" s="97"/>
      <c r="G65" s="96"/>
      <c r="H65" s="96"/>
      <c r="I65" s="96"/>
      <c r="J65" s="95"/>
      <c r="K65" s="97"/>
      <c r="L65" s="96"/>
      <c r="M65" s="96"/>
      <c r="N65" s="96"/>
      <c r="O65" s="95"/>
    </row>
    <row r="66" spans="1:15" ht="15.75" thickBot="1" x14ac:dyDescent="0.3">
      <c r="A66" s="483"/>
      <c r="B66" s="484"/>
      <c r="C66" s="487"/>
      <c r="D66" s="19" t="s">
        <v>189</v>
      </c>
      <c r="E66" s="94">
        <v>30767.54</v>
      </c>
      <c r="F66" s="106">
        <f>E66-SUM(G66:J66)</f>
        <v>6953.4640399999989</v>
      </c>
      <c r="G66" s="105"/>
      <c r="H66" s="102">
        <f>(E66-G66-I66-J66)*0.774</f>
        <v>23814.075960000002</v>
      </c>
      <c r="I66" s="105"/>
      <c r="J66" s="104"/>
      <c r="K66" s="103">
        <f>F66/$E66*100</f>
        <v>22.599999999999994</v>
      </c>
      <c r="L66" s="102">
        <f>G66/$E66*100</f>
        <v>0</v>
      </c>
      <c r="M66" s="102">
        <f>H66/$E66*100</f>
        <v>77.400000000000006</v>
      </c>
      <c r="N66" s="102">
        <f>I66/$E66*100</f>
        <v>0</v>
      </c>
      <c r="O66" s="101">
        <f>J66/$E66*100</f>
        <v>0</v>
      </c>
    </row>
    <row r="67" spans="1:15" ht="15.75" thickBot="1" x14ac:dyDescent="0.3">
      <c r="A67" s="483"/>
      <c r="B67" s="116">
        <v>75416</v>
      </c>
      <c r="C67" s="115"/>
      <c r="D67" s="114" t="s">
        <v>334</v>
      </c>
      <c r="E67" s="112">
        <v>20000</v>
      </c>
      <c r="F67" s="100"/>
      <c r="G67" s="99"/>
      <c r="H67" s="99"/>
      <c r="I67" s="99"/>
      <c r="J67" s="98"/>
      <c r="K67" s="100"/>
      <c r="L67" s="99"/>
      <c r="M67" s="99"/>
      <c r="N67" s="99"/>
      <c r="O67" s="98"/>
    </row>
    <row r="68" spans="1:15" ht="25.5" x14ac:dyDescent="0.25">
      <c r="A68" s="483"/>
      <c r="B68" s="482"/>
      <c r="C68" s="485">
        <v>6060</v>
      </c>
      <c r="D68" s="9" t="s">
        <v>17</v>
      </c>
      <c r="E68" s="526">
        <v>20000</v>
      </c>
      <c r="F68" s="109"/>
      <c r="G68" s="108"/>
      <c r="H68" s="108"/>
      <c r="I68" s="108"/>
      <c r="J68" s="107"/>
      <c r="K68" s="109"/>
      <c r="L68" s="108"/>
      <c r="M68" s="108"/>
      <c r="N68" s="108"/>
      <c r="O68" s="107"/>
    </row>
    <row r="69" spans="1:15" ht="15.75" thickBot="1" x14ac:dyDescent="0.3">
      <c r="A69" s="483"/>
      <c r="B69" s="483"/>
      <c r="C69" s="486"/>
      <c r="D69" s="19" t="s">
        <v>5</v>
      </c>
      <c r="E69" s="527"/>
      <c r="F69" s="97"/>
      <c r="G69" s="96"/>
      <c r="H69" s="96"/>
      <c r="I69" s="96"/>
      <c r="J69" s="95"/>
      <c r="K69" s="97"/>
      <c r="L69" s="96"/>
      <c r="M69" s="96"/>
      <c r="N69" s="96"/>
      <c r="O69" s="95"/>
    </row>
    <row r="70" spans="1:15" ht="15.75" thickBot="1" x14ac:dyDescent="0.3">
      <c r="A70" s="483"/>
      <c r="B70" s="484"/>
      <c r="C70" s="487"/>
      <c r="D70" s="19" t="s">
        <v>189</v>
      </c>
      <c r="E70" s="94">
        <v>20000</v>
      </c>
      <c r="F70" s="106">
        <f>E70-SUM(G70:J70)</f>
        <v>4520</v>
      </c>
      <c r="G70" s="105"/>
      <c r="H70" s="102">
        <f>(E70-G70-I70-J70)*0.774</f>
        <v>15480</v>
      </c>
      <c r="I70" s="105"/>
      <c r="J70" s="104"/>
      <c r="K70" s="103">
        <f>F70/$E70*100</f>
        <v>22.6</v>
      </c>
      <c r="L70" s="102">
        <f>G70/$E70*100</f>
        <v>0</v>
      </c>
      <c r="M70" s="102">
        <f>H70/$E70*100</f>
        <v>77.400000000000006</v>
      </c>
      <c r="N70" s="102">
        <f>I70/$E70*100</f>
        <v>0</v>
      </c>
      <c r="O70" s="101">
        <f>J70/$E70*100</f>
        <v>0</v>
      </c>
    </row>
    <row r="71" spans="1:15" ht="15.75" thickBot="1" x14ac:dyDescent="0.3">
      <c r="A71" s="483"/>
      <c r="B71" s="4">
        <v>75495</v>
      </c>
      <c r="C71" s="5"/>
      <c r="D71" s="4" t="s">
        <v>20</v>
      </c>
      <c r="E71" s="110">
        <v>4907.7</v>
      </c>
      <c r="F71" s="100"/>
      <c r="G71" s="99"/>
      <c r="H71" s="99"/>
      <c r="I71" s="99"/>
      <c r="J71" s="98"/>
      <c r="K71" s="100"/>
      <c r="L71" s="99"/>
      <c r="M71" s="99"/>
      <c r="N71" s="99"/>
      <c r="O71" s="98"/>
    </row>
    <row r="72" spans="1:15" x14ac:dyDescent="0.25">
      <c r="A72" s="483"/>
      <c r="B72" s="482"/>
      <c r="C72" s="485">
        <v>6050</v>
      </c>
      <c r="D72" s="9" t="s">
        <v>8</v>
      </c>
      <c r="E72" s="526">
        <v>4907.7</v>
      </c>
      <c r="F72" s="109"/>
      <c r="G72" s="108"/>
      <c r="H72" s="108"/>
      <c r="I72" s="108"/>
      <c r="J72" s="107"/>
      <c r="K72" s="109"/>
      <c r="L72" s="108"/>
      <c r="M72" s="108"/>
      <c r="N72" s="108"/>
      <c r="O72" s="107"/>
    </row>
    <row r="73" spans="1:15" ht="15.75" thickBot="1" x14ac:dyDescent="0.3">
      <c r="A73" s="483"/>
      <c r="B73" s="483"/>
      <c r="C73" s="486"/>
      <c r="D73" s="19" t="s">
        <v>5</v>
      </c>
      <c r="E73" s="527"/>
      <c r="F73" s="97"/>
      <c r="G73" s="96"/>
      <c r="H73" s="96"/>
      <c r="I73" s="96"/>
      <c r="J73" s="95"/>
      <c r="K73" s="97"/>
      <c r="L73" s="96"/>
      <c r="M73" s="96"/>
      <c r="N73" s="96"/>
      <c r="O73" s="95"/>
    </row>
    <row r="74" spans="1:15" ht="15.75" thickBot="1" x14ac:dyDescent="0.3">
      <c r="A74" s="484"/>
      <c r="B74" s="484"/>
      <c r="C74" s="487"/>
      <c r="D74" s="19" t="s">
        <v>32</v>
      </c>
      <c r="E74" s="94">
        <v>4907.7</v>
      </c>
      <c r="F74" s="106">
        <f>E74-SUM(G74:J74)</f>
        <v>1109.1401999999998</v>
      </c>
      <c r="G74" s="105"/>
      <c r="H74" s="102">
        <f>(E74-G74-I74-J74)*0.774</f>
        <v>3798.5598</v>
      </c>
      <c r="I74" s="105"/>
      <c r="J74" s="104"/>
      <c r="K74" s="103">
        <f>F74/$E74*100</f>
        <v>22.599999999999998</v>
      </c>
      <c r="L74" s="102">
        <f>G74/$E74*100</f>
        <v>0</v>
      </c>
      <c r="M74" s="102">
        <f>H74/$E74*100</f>
        <v>77.400000000000006</v>
      </c>
      <c r="N74" s="102">
        <f>I74/$E74*100</f>
        <v>0</v>
      </c>
      <c r="O74" s="101">
        <f>J74/$E74*100</f>
        <v>0</v>
      </c>
    </row>
    <row r="75" spans="1:15" ht="15.75" thickBot="1" x14ac:dyDescent="0.3">
      <c r="A75" s="2">
        <v>801</v>
      </c>
      <c r="B75" s="2"/>
      <c r="C75" s="3"/>
      <c r="D75" s="2" t="s">
        <v>33</v>
      </c>
      <c r="E75" s="111">
        <v>1536521.52</v>
      </c>
      <c r="F75" s="100"/>
      <c r="G75" s="99"/>
      <c r="H75" s="99"/>
      <c r="I75" s="99"/>
      <c r="J75" s="98"/>
      <c r="K75" s="100"/>
      <c r="L75" s="99"/>
      <c r="M75" s="99"/>
      <c r="N75" s="99"/>
      <c r="O75" s="98"/>
    </row>
    <row r="76" spans="1:15" ht="15.75" thickBot="1" x14ac:dyDescent="0.3">
      <c r="A76" s="482"/>
      <c r="B76" s="20">
        <v>80101</v>
      </c>
      <c r="C76" s="21"/>
      <c r="D76" s="22" t="s">
        <v>34</v>
      </c>
      <c r="E76" s="110">
        <v>21669.4</v>
      </c>
      <c r="F76" s="109"/>
      <c r="G76" s="108"/>
      <c r="H76" s="108"/>
      <c r="I76" s="108"/>
      <c r="J76" s="107"/>
      <c r="K76" s="109"/>
      <c r="L76" s="108"/>
      <c r="M76" s="108"/>
      <c r="N76" s="108"/>
      <c r="O76" s="107"/>
    </row>
    <row r="77" spans="1:15" ht="25.5" x14ac:dyDescent="0.25">
      <c r="A77" s="483"/>
      <c r="B77" s="482"/>
      <c r="C77" s="485">
        <v>6060</v>
      </c>
      <c r="D77" s="9" t="s">
        <v>17</v>
      </c>
      <c r="E77" s="526">
        <v>12169.4</v>
      </c>
      <c r="F77" s="109"/>
      <c r="G77" s="108"/>
      <c r="H77" s="108"/>
      <c r="I77" s="108"/>
      <c r="J77" s="107"/>
      <c r="K77" s="109"/>
      <c r="L77" s="108"/>
      <c r="M77" s="108"/>
      <c r="N77" s="108"/>
      <c r="O77" s="107"/>
    </row>
    <row r="78" spans="1:15" ht="15.75" thickBot="1" x14ac:dyDescent="0.3">
      <c r="A78" s="483"/>
      <c r="B78" s="483"/>
      <c r="C78" s="486"/>
      <c r="D78" s="19" t="s">
        <v>5</v>
      </c>
      <c r="E78" s="527"/>
      <c r="F78" s="97"/>
      <c r="G78" s="96"/>
      <c r="H78" s="96"/>
      <c r="I78" s="96"/>
      <c r="J78" s="95"/>
      <c r="K78" s="97"/>
      <c r="L78" s="96"/>
      <c r="M78" s="96"/>
      <c r="N78" s="96"/>
      <c r="O78" s="95"/>
    </row>
    <row r="79" spans="1:15" ht="15.75" thickBot="1" x14ac:dyDescent="0.3">
      <c r="A79" s="483"/>
      <c r="B79" s="483"/>
      <c r="C79" s="487"/>
      <c r="D79" s="19" t="s">
        <v>18</v>
      </c>
      <c r="E79" s="94">
        <v>12169.4</v>
      </c>
      <c r="F79" s="106">
        <f>E79-SUM(G79:J79)</f>
        <v>2750.2844000000005</v>
      </c>
      <c r="G79" s="105"/>
      <c r="H79" s="102">
        <f>(E79-G79-I79-J79)*0.774</f>
        <v>9419.1155999999992</v>
      </c>
      <c r="I79" s="105"/>
      <c r="J79" s="104"/>
      <c r="K79" s="103">
        <f>F79/$E79*100</f>
        <v>22.600000000000005</v>
      </c>
      <c r="L79" s="102">
        <f>G79/$E79*100</f>
        <v>0</v>
      </c>
      <c r="M79" s="102">
        <f>H79/$E79*100</f>
        <v>77.399999999999991</v>
      </c>
      <c r="N79" s="102">
        <f>I79/$E79*100</f>
        <v>0</v>
      </c>
      <c r="O79" s="101">
        <f>J79/$E79*100</f>
        <v>0</v>
      </c>
    </row>
    <row r="80" spans="1:15" ht="25.5" x14ac:dyDescent="0.25">
      <c r="A80" s="483"/>
      <c r="B80" s="483"/>
      <c r="C80" s="485">
        <v>6061</v>
      </c>
      <c r="D80" s="9" t="s">
        <v>17</v>
      </c>
      <c r="E80" s="526">
        <v>9500</v>
      </c>
      <c r="F80" s="100"/>
      <c r="G80" s="99"/>
      <c r="H80" s="99"/>
      <c r="I80" s="99"/>
      <c r="J80" s="98"/>
      <c r="K80" s="100"/>
      <c r="L80" s="99"/>
      <c r="M80" s="99"/>
      <c r="N80" s="99"/>
      <c r="O80" s="98"/>
    </row>
    <row r="81" spans="1:15" ht="15.75" thickBot="1" x14ac:dyDescent="0.3">
      <c r="A81" s="483"/>
      <c r="B81" s="483"/>
      <c r="C81" s="486"/>
      <c r="D81" s="19" t="s">
        <v>5</v>
      </c>
      <c r="E81" s="527"/>
      <c r="F81" s="97"/>
      <c r="G81" s="96"/>
      <c r="H81" s="96"/>
      <c r="I81" s="96"/>
      <c r="J81" s="95"/>
      <c r="K81" s="97"/>
      <c r="L81" s="96"/>
      <c r="M81" s="96"/>
      <c r="N81" s="96"/>
      <c r="O81" s="95"/>
    </row>
    <row r="82" spans="1:15" ht="15.75" thickBot="1" x14ac:dyDescent="0.3">
      <c r="A82" s="483"/>
      <c r="B82" s="484"/>
      <c r="C82" s="487"/>
      <c r="D82" s="19" t="s">
        <v>18</v>
      </c>
      <c r="E82" s="94">
        <v>9500</v>
      </c>
      <c r="F82" s="106">
        <f>E82-SUM(G82:J82)</f>
        <v>0</v>
      </c>
      <c r="G82" s="105">
        <v>9500</v>
      </c>
      <c r="H82" s="102">
        <f>(E82-G82-I82-J82)*0.774</f>
        <v>0</v>
      </c>
      <c r="I82" s="105"/>
      <c r="J82" s="104"/>
      <c r="K82" s="103">
        <f>F82/$E82*100</f>
        <v>0</v>
      </c>
      <c r="L82" s="102">
        <f>G82/$E82*100</f>
        <v>100</v>
      </c>
      <c r="M82" s="102">
        <f>H82/$E82*100</f>
        <v>0</v>
      </c>
      <c r="N82" s="102">
        <f>I82/$E82*100</f>
        <v>0</v>
      </c>
      <c r="O82" s="101">
        <f>J82/$E82*100</f>
        <v>0</v>
      </c>
    </row>
    <row r="83" spans="1:15" ht="15.75" thickBot="1" x14ac:dyDescent="0.3">
      <c r="A83" s="483"/>
      <c r="B83" s="116">
        <v>80104</v>
      </c>
      <c r="C83" s="115"/>
      <c r="D83" s="114" t="s">
        <v>191</v>
      </c>
      <c r="E83" s="112">
        <v>5856.03</v>
      </c>
      <c r="F83" s="100"/>
      <c r="G83" s="99"/>
      <c r="H83" s="99"/>
      <c r="I83" s="99"/>
      <c r="J83" s="98"/>
      <c r="K83" s="100"/>
      <c r="L83" s="99"/>
      <c r="M83" s="99"/>
      <c r="N83" s="99"/>
      <c r="O83" s="98"/>
    </row>
    <row r="84" spans="1:15" ht="25.5" x14ac:dyDescent="0.25">
      <c r="A84" s="483"/>
      <c r="B84" s="482"/>
      <c r="C84" s="485">
        <v>6060</v>
      </c>
      <c r="D84" s="9" t="s">
        <v>17</v>
      </c>
      <c r="E84" s="526">
        <v>5856.03</v>
      </c>
      <c r="F84" s="109"/>
      <c r="G84" s="108"/>
      <c r="H84" s="108"/>
      <c r="I84" s="108"/>
      <c r="J84" s="107"/>
      <c r="K84" s="109"/>
      <c r="L84" s="108"/>
      <c r="M84" s="108"/>
      <c r="N84" s="108"/>
      <c r="O84" s="107"/>
    </row>
    <row r="85" spans="1:15" ht="15.75" thickBot="1" x14ac:dyDescent="0.3">
      <c r="A85" s="483"/>
      <c r="B85" s="483"/>
      <c r="C85" s="486"/>
      <c r="D85" s="19" t="s">
        <v>5</v>
      </c>
      <c r="E85" s="527"/>
      <c r="F85" s="97"/>
      <c r="G85" s="96"/>
      <c r="H85" s="96"/>
      <c r="I85" s="96"/>
      <c r="J85" s="95"/>
      <c r="K85" s="97"/>
      <c r="L85" s="96"/>
      <c r="M85" s="96"/>
      <c r="N85" s="96"/>
      <c r="O85" s="95"/>
    </row>
    <row r="86" spans="1:15" ht="15.75" thickBot="1" x14ac:dyDescent="0.3">
      <c r="A86" s="483"/>
      <c r="B86" s="484"/>
      <c r="C86" s="487"/>
      <c r="D86" s="19" t="s">
        <v>18</v>
      </c>
      <c r="E86" s="94">
        <v>5856.03</v>
      </c>
      <c r="F86" s="106">
        <f>E86-SUM(G86:J86)</f>
        <v>1323.4627799999998</v>
      </c>
      <c r="G86" s="105"/>
      <c r="H86" s="102">
        <f>(E86-G86-I86-J86)*0.774</f>
        <v>4532.5672199999999</v>
      </c>
      <c r="I86" s="105"/>
      <c r="J86" s="104"/>
      <c r="K86" s="103">
        <f>F86/$E86*100</f>
        <v>22.599999999999998</v>
      </c>
      <c r="L86" s="102">
        <f>G86/$E86*100</f>
        <v>0</v>
      </c>
      <c r="M86" s="102">
        <f>H86/$E86*100</f>
        <v>77.400000000000006</v>
      </c>
      <c r="N86" s="102">
        <f>I86/$E86*100</f>
        <v>0</v>
      </c>
      <c r="O86" s="101">
        <f>J86/$E86*100</f>
        <v>0</v>
      </c>
    </row>
    <row r="87" spans="1:15" ht="15.75" thickBot="1" x14ac:dyDescent="0.3">
      <c r="A87" s="483"/>
      <c r="B87" s="20">
        <v>80195</v>
      </c>
      <c r="C87" s="21"/>
      <c r="D87" s="22" t="s">
        <v>20</v>
      </c>
      <c r="E87" s="110">
        <v>1508996.09</v>
      </c>
      <c r="F87" s="100"/>
      <c r="G87" s="99"/>
      <c r="H87" s="99"/>
      <c r="I87" s="99"/>
      <c r="J87" s="98"/>
      <c r="K87" s="100"/>
      <c r="L87" s="99"/>
      <c r="M87" s="99"/>
      <c r="N87" s="99"/>
      <c r="O87" s="98"/>
    </row>
    <row r="88" spans="1:15" x14ac:dyDescent="0.25">
      <c r="A88" s="483"/>
      <c r="B88" s="482"/>
      <c r="C88" s="485">
        <v>6050</v>
      </c>
      <c r="D88" s="76" t="s">
        <v>8</v>
      </c>
      <c r="E88" s="526">
        <v>469439.49</v>
      </c>
      <c r="F88" s="109"/>
      <c r="G88" s="108"/>
      <c r="H88" s="108"/>
      <c r="I88" s="108"/>
      <c r="J88" s="107"/>
      <c r="K88" s="109"/>
      <c r="L88" s="108"/>
      <c r="M88" s="108"/>
      <c r="N88" s="108"/>
      <c r="O88" s="107"/>
    </row>
    <row r="89" spans="1:15" ht="15.75" thickBot="1" x14ac:dyDescent="0.3">
      <c r="A89" s="483"/>
      <c r="B89" s="483"/>
      <c r="C89" s="486"/>
      <c r="D89" s="7" t="s">
        <v>5</v>
      </c>
      <c r="E89" s="527"/>
      <c r="F89" s="97"/>
      <c r="G89" s="96"/>
      <c r="H89" s="96"/>
      <c r="I89" s="96"/>
      <c r="J89" s="95"/>
      <c r="K89" s="97"/>
      <c r="L89" s="96"/>
      <c r="M89" s="96"/>
      <c r="N89" s="96"/>
      <c r="O89" s="95"/>
    </row>
    <row r="90" spans="1:15" ht="26.25" thickBot="1" x14ac:dyDescent="0.3">
      <c r="A90" s="483"/>
      <c r="B90" s="483"/>
      <c r="C90" s="486"/>
      <c r="D90" s="7" t="s">
        <v>333</v>
      </c>
      <c r="E90" s="94">
        <v>410512.65</v>
      </c>
      <c r="F90" s="106">
        <f>E90-SUM(G90:J90)</f>
        <v>92775.858899999992</v>
      </c>
      <c r="G90" s="105"/>
      <c r="H90" s="102">
        <f>(E90-G90-I90-J90)*0.774</f>
        <v>317736.79110000003</v>
      </c>
      <c r="I90" s="105"/>
      <c r="J90" s="104"/>
      <c r="K90" s="103">
        <f t="shared" ref="K90:O91" si="8">F90/$E90*100</f>
        <v>22.599999999999998</v>
      </c>
      <c r="L90" s="102">
        <f t="shared" si="8"/>
        <v>0</v>
      </c>
      <c r="M90" s="102">
        <f t="shared" si="8"/>
        <v>77.400000000000006</v>
      </c>
      <c r="N90" s="102">
        <f t="shared" si="8"/>
        <v>0</v>
      </c>
      <c r="O90" s="101">
        <f t="shared" si="8"/>
        <v>0</v>
      </c>
    </row>
    <row r="91" spans="1:15" ht="26.25" thickBot="1" x14ac:dyDescent="0.3">
      <c r="A91" s="483"/>
      <c r="B91" s="483"/>
      <c r="C91" s="487"/>
      <c r="D91" s="7" t="s">
        <v>332</v>
      </c>
      <c r="E91" s="94">
        <v>58926.84</v>
      </c>
      <c r="F91" s="106">
        <f>E91-SUM(G91:J91)</f>
        <v>13317.465839999997</v>
      </c>
      <c r="G91" s="105"/>
      <c r="H91" s="102">
        <f>(E91-G91-I91-J91)*0.774</f>
        <v>45609.374159999999</v>
      </c>
      <c r="I91" s="105"/>
      <c r="J91" s="104"/>
      <c r="K91" s="103">
        <f t="shared" si="8"/>
        <v>22.599999999999994</v>
      </c>
      <c r="L91" s="102">
        <f t="shared" si="8"/>
        <v>0</v>
      </c>
      <c r="M91" s="102">
        <f t="shared" si="8"/>
        <v>77.400000000000006</v>
      </c>
      <c r="N91" s="102">
        <f t="shared" si="8"/>
        <v>0</v>
      </c>
      <c r="O91" s="101">
        <f t="shared" si="8"/>
        <v>0</v>
      </c>
    </row>
    <row r="92" spans="1:15" x14ac:dyDescent="0.25">
      <c r="A92" s="483"/>
      <c r="B92" s="483"/>
      <c r="C92" s="485">
        <v>6058</v>
      </c>
      <c r="D92" s="76" t="s">
        <v>8</v>
      </c>
      <c r="E92" s="526">
        <v>200000</v>
      </c>
      <c r="F92" s="100"/>
      <c r="G92" s="99"/>
      <c r="H92" s="99"/>
      <c r="I92" s="99"/>
      <c r="J92" s="98"/>
      <c r="K92" s="100"/>
      <c r="L92" s="99"/>
      <c r="M92" s="99"/>
      <c r="N92" s="99"/>
      <c r="O92" s="98"/>
    </row>
    <row r="93" spans="1:15" ht="15.75" thickBot="1" x14ac:dyDescent="0.3">
      <c r="A93" s="483"/>
      <c r="B93" s="483"/>
      <c r="C93" s="486"/>
      <c r="D93" s="7" t="s">
        <v>5</v>
      </c>
      <c r="E93" s="527"/>
      <c r="F93" s="97"/>
      <c r="G93" s="96"/>
      <c r="H93" s="96"/>
      <c r="I93" s="96"/>
      <c r="J93" s="95"/>
      <c r="K93" s="97"/>
      <c r="L93" s="96"/>
      <c r="M93" s="96"/>
      <c r="N93" s="96"/>
      <c r="O93" s="95"/>
    </row>
    <row r="94" spans="1:15" ht="15.75" thickBot="1" x14ac:dyDescent="0.3">
      <c r="A94" s="483"/>
      <c r="B94" s="483"/>
      <c r="C94" s="487"/>
      <c r="D94" s="7" t="s">
        <v>129</v>
      </c>
      <c r="E94" s="94">
        <v>200000</v>
      </c>
      <c r="F94" s="106">
        <f>E94-SUM(G94:J94)</f>
        <v>0</v>
      </c>
      <c r="G94" s="105">
        <v>200000</v>
      </c>
      <c r="H94" s="102">
        <f>(E94-G94-I94-J94)*0.774</f>
        <v>0</v>
      </c>
      <c r="I94" s="105"/>
      <c r="J94" s="104"/>
      <c r="K94" s="103">
        <f>F94/$E94*100</f>
        <v>0</v>
      </c>
      <c r="L94" s="102">
        <f>G94/$E94*100</f>
        <v>100</v>
      </c>
      <c r="M94" s="102">
        <f>H94/$E94*100</f>
        <v>0</v>
      </c>
      <c r="N94" s="102">
        <f>I94/$E94*100</f>
        <v>0</v>
      </c>
      <c r="O94" s="101">
        <f>J94/$E94*100</f>
        <v>0</v>
      </c>
    </row>
    <row r="95" spans="1:15" x14ac:dyDescent="0.25">
      <c r="A95" s="483"/>
      <c r="B95" s="483"/>
      <c r="C95" s="485">
        <v>6059</v>
      </c>
      <c r="D95" s="76" t="s">
        <v>8</v>
      </c>
      <c r="E95" s="526">
        <v>839556.6</v>
      </c>
      <c r="F95" s="100"/>
      <c r="G95" s="99"/>
      <c r="H95" s="99"/>
      <c r="I95" s="99"/>
      <c r="J95" s="98"/>
      <c r="K95" s="100"/>
      <c r="L95" s="99"/>
      <c r="M95" s="99"/>
      <c r="N95" s="99"/>
      <c r="O95" s="98"/>
    </row>
    <row r="96" spans="1:15" ht="15.75" thickBot="1" x14ac:dyDescent="0.3">
      <c r="A96" s="483"/>
      <c r="B96" s="483"/>
      <c r="C96" s="486"/>
      <c r="D96" s="7" t="s">
        <v>5</v>
      </c>
      <c r="E96" s="527"/>
      <c r="F96" s="97"/>
      <c r="G96" s="96"/>
      <c r="H96" s="96"/>
      <c r="I96" s="96"/>
      <c r="J96" s="95"/>
      <c r="K96" s="97"/>
      <c r="L96" s="96"/>
      <c r="M96" s="96"/>
      <c r="N96" s="96"/>
      <c r="O96" s="95"/>
    </row>
    <row r="97" spans="1:15" ht="15.75" thickBot="1" x14ac:dyDescent="0.3">
      <c r="A97" s="484"/>
      <c r="B97" s="484"/>
      <c r="C97" s="487"/>
      <c r="D97" s="7" t="s">
        <v>129</v>
      </c>
      <c r="E97" s="94">
        <v>839556.6</v>
      </c>
      <c r="F97" s="106">
        <f>E97-SUM(G97:J97)</f>
        <v>189739.7916</v>
      </c>
      <c r="G97" s="105"/>
      <c r="H97" s="102">
        <f>(E97-G97-I97-J97)*0.774</f>
        <v>649816.80839999998</v>
      </c>
      <c r="I97" s="105"/>
      <c r="J97" s="104"/>
      <c r="K97" s="103">
        <f>F97/$E97*100</f>
        <v>22.6</v>
      </c>
      <c r="L97" s="102">
        <f>G97/$E97*100</f>
        <v>0</v>
      </c>
      <c r="M97" s="102">
        <f>H97/$E97*100</f>
        <v>77.400000000000006</v>
      </c>
      <c r="N97" s="102">
        <f>I97/$E97*100</f>
        <v>0</v>
      </c>
      <c r="O97" s="101">
        <f>J97/$E97*100</f>
        <v>0</v>
      </c>
    </row>
    <row r="98" spans="1:15" ht="15.75" thickBot="1" x14ac:dyDescent="0.3">
      <c r="A98" s="2">
        <v>900</v>
      </c>
      <c r="B98" s="2"/>
      <c r="C98" s="3"/>
      <c r="D98" s="2" t="s">
        <v>37</v>
      </c>
      <c r="E98" s="111">
        <v>1481341.5</v>
      </c>
      <c r="F98" s="100"/>
      <c r="G98" s="99"/>
      <c r="H98" s="99"/>
      <c r="I98" s="99"/>
      <c r="J98" s="98"/>
      <c r="K98" s="100"/>
      <c r="L98" s="99"/>
      <c r="M98" s="99"/>
      <c r="N98" s="99"/>
      <c r="O98" s="98"/>
    </row>
    <row r="99" spans="1:15" ht="15.75" thickBot="1" x14ac:dyDescent="0.3">
      <c r="A99" s="528"/>
      <c r="B99" s="25">
        <v>90001</v>
      </c>
      <c r="C99" s="26"/>
      <c r="D99" s="25" t="s">
        <v>38</v>
      </c>
      <c r="E99" s="112">
        <v>1000</v>
      </c>
      <c r="F99" s="109"/>
      <c r="G99" s="108"/>
      <c r="H99" s="108"/>
      <c r="I99" s="108"/>
      <c r="J99" s="107"/>
      <c r="K99" s="109"/>
      <c r="L99" s="108"/>
      <c r="M99" s="108"/>
      <c r="N99" s="108"/>
      <c r="O99" s="107"/>
    </row>
    <row r="100" spans="1:15" ht="51" x14ac:dyDescent="0.25">
      <c r="A100" s="529"/>
      <c r="B100" s="482"/>
      <c r="C100" s="485">
        <v>6230</v>
      </c>
      <c r="D100" s="76" t="s">
        <v>39</v>
      </c>
      <c r="E100" s="526">
        <v>1000</v>
      </c>
      <c r="F100" s="109"/>
      <c r="G100" s="108"/>
      <c r="H100" s="108"/>
      <c r="I100" s="108"/>
      <c r="J100" s="107"/>
      <c r="K100" s="109"/>
      <c r="L100" s="108"/>
      <c r="M100" s="108"/>
      <c r="N100" s="108"/>
      <c r="O100" s="107"/>
    </row>
    <row r="101" spans="1:15" ht="15.75" thickBot="1" x14ac:dyDescent="0.3">
      <c r="A101" s="529"/>
      <c r="B101" s="483"/>
      <c r="C101" s="486"/>
      <c r="D101" s="7" t="s">
        <v>5</v>
      </c>
      <c r="E101" s="527"/>
      <c r="F101" s="97"/>
      <c r="G101" s="96"/>
      <c r="H101" s="96"/>
      <c r="I101" s="96"/>
      <c r="J101" s="95"/>
      <c r="K101" s="97"/>
      <c r="L101" s="96"/>
      <c r="M101" s="96"/>
      <c r="N101" s="96"/>
      <c r="O101" s="95"/>
    </row>
    <row r="102" spans="1:15" ht="15.75" thickBot="1" x14ac:dyDescent="0.3">
      <c r="A102" s="529"/>
      <c r="B102" s="484"/>
      <c r="C102" s="487"/>
      <c r="D102" s="7" t="s">
        <v>40</v>
      </c>
      <c r="E102" s="94">
        <v>1000</v>
      </c>
      <c r="F102" s="106">
        <f>E102-SUM(G102:J102)</f>
        <v>226</v>
      </c>
      <c r="G102" s="105"/>
      <c r="H102" s="102">
        <f>(E102-G102-I102-J102)*0.774</f>
        <v>774</v>
      </c>
      <c r="I102" s="105"/>
      <c r="J102" s="104"/>
      <c r="K102" s="103">
        <f>F102/$E102*100</f>
        <v>22.6</v>
      </c>
      <c r="L102" s="102">
        <f>G102/$E102*100</f>
        <v>0</v>
      </c>
      <c r="M102" s="102">
        <f>H102/$E102*100</f>
        <v>77.400000000000006</v>
      </c>
      <c r="N102" s="102">
        <f>I102/$E102*100</f>
        <v>0</v>
      </c>
      <c r="O102" s="101">
        <f>J102/$E102*100</f>
        <v>0</v>
      </c>
    </row>
    <row r="103" spans="1:15" ht="15.75" thickBot="1" x14ac:dyDescent="0.3">
      <c r="A103" s="529"/>
      <c r="B103" s="20">
        <v>90005</v>
      </c>
      <c r="C103" s="21"/>
      <c r="D103" s="22" t="s">
        <v>41</v>
      </c>
      <c r="E103" s="110">
        <v>53035.32</v>
      </c>
      <c r="F103" s="100"/>
      <c r="G103" s="99"/>
      <c r="H103" s="99"/>
      <c r="I103" s="99"/>
      <c r="J103" s="98"/>
      <c r="K103" s="100"/>
      <c r="L103" s="99"/>
      <c r="M103" s="99"/>
      <c r="N103" s="99"/>
      <c r="O103" s="98"/>
    </row>
    <row r="104" spans="1:15" ht="51" x14ac:dyDescent="0.25">
      <c r="A104" s="529"/>
      <c r="B104" s="482"/>
      <c r="C104" s="485">
        <v>6230</v>
      </c>
      <c r="D104" s="76" t="s">
        <v>39</v>
      </c>
      <c r="E104" s="526">
        <v>53035.32</v>
      </c>
      <c r="F104" s="109"/>
      <c r="G104" s="108"/>
      <c r="H104" s="108"/>
      <c r="I104" s="108"/>
      <c r="J104" s="107"/>
      <c r="K104" s="109"/>
      <c r="L104" s="108"/>
      <c r="M104" s="108"/>
      <c r="N104" s="108"/>
      <c r="O104" s="107"/>
    </row>
    <row r="105" spans="1:15" ht="15.75" thickBot="1" x14ac:dyDescent="0.3">
      <c r="A105" s="529"/>
      <c r="B105" s="483"/>
      <c r="C105" s="486"/>
      <c r="D105" s="7" t="s">
        <v>5</v>
      </c>
      <c r="E105" s="527"/>
      <c r="F105" s="97"/>
      <c r="G105" s="96"/>
      <c r="H105" s="96"/>
      <c r="I105" s="96"/>
      <c r="J105" s="95"/>
      <c r="K105" s="97"/>
      <c r="L105" s="96"/>
      <c r="M105" s="96"/>
      <c r="N105" s="96"/>
      <c r="O105" s="95"/>
    </row>
    <row r="106" spans="1:15" ht="15.75" thickBot="1" x14ac:dyDescent="0.3">
      <c r="A106" s="529"/>
      <c r="B106" s="484"/>
      <c r="C106" s="487"/>
      <c r="D106" s="7" t="s">
        <v>44</v>
      </c>
      <c r="E106" s="94">
        <v>53035.32</v>
      </c>
      <c r="F106" s="106">
        <f>E106-SUM(G106:J106)</f>
        <v>11985.982319999996</v>
      </c>
      <c r="G106" s="105"/>
      <c r="H106" s="102">
        <f>(E106-G106-I106-J106)*0.774</f>
        <v>41049.337680000004</v>
      </c>
      <c r="I106" s="105"/>
      <c r="J106" s="104"/>
      <c r="K106" s="103">
        <f>F106/$E106*100</f>
        <v>22.599999999999991</v>
      </c>
      <c r="L106" s="102">
        <f>G106/$E106*100</f>
        <v>0</v>
      </c>
      <c r="M106" s="102">
        <f>H106/$E106*100</f>
        <v>77.40000000000002</v>
      </c>
      <c r="N106" s="102">
        <f>I106/$E106*100</f>
        <v>0</v>
      </c>
      <c r="O106" s="101">
        <f>J106/$E106*100</f>
        <v>0</v>
      </c>
    </row>
    <row r="107" spans="1:15" ht="15.75" thickBot="1" x14ac:dyDescent="0.3">
      <c r="A107" s="529"/>
      <c r="B107" s="4">
        <v>90008</v>
      </c>
      <c r="C107" s="5"/>
      <c r="D107" s="4" t="s">
        <v>45</v>
      </c>
      <c r="E107" s="110">
        <v>167775.02</v>
      </c>
      <c r="F107" s="100"/>
      <c r="G107" s="99"/>
      <c r="H107" s="99"/>
      <c r="I107" s="99"/>
      <c r="J107" s="98"/>
      <c r="K107" s="100"/>
      <c r="L107" s="99"/>
      <c r="M107" s="99"/>
      <c r="N107" s="99"/>
      <c r="O107" s="98"/>
    </row>
    <row r="108" spans="1:15" x14ac:dyDescent="0.25">
      <c r="A108" s="529"/>
      <c r="B108" s="482"/>
      <c r="C108" s="485">
        <v>6050</v>
      </c>
      <c r="D108" s="9" t="s">
        <v>8</v>
      </c>
      <c r="E108" s="526">
        <v>167775.02</v>
      </c>
      <c r="F108" s="109"/>
      <c r="G108" s="108"/>
      <c r="H108" s="108"/>
      <c r="I108" s="108"/>
      <c r="J108" s="107"/>
      <c r="K108" s="109"/>
      <c r="L108" s="108"/>
      <c r="M108" s="108"/>
      <c r="N108" s="108"/>
      <c r="O108" s="107"/>
    </row>
    <row r="109" spans="1:15" ht="15.75" thickBot="1" x14ac:dyDescent="0.3">
      <c r="A109" s="529"/>
      <c r="B109" s="483"/>
      <c r="C109" s="486"/>
      <c r="D109" s="19" t="s">
        <v>5</v>
      </c>
      <c r="E109" s="527"/>
      <c r="F109" s="97"/>
      <c r="G109" s="96"/>
      <c r="H109" s="96"/>
      <c r="I109" s="96"/>
      <c r="J109" s="95"/>
      <c r="K109" s="97"/>
      <c r="L109" s="96"/>
      <c r="M109" s="96"/>
      <c r="N109" s="96"/>
      <c r="O109" s="95"/>
    </row>
    <row r="110" spans="1:15" ht="26.25" thickBot="1" x14ac:dyDescent="0.3">
      <c r="A110" s="529"/>
      <c r="B110" s="483"/>
      <c r="C110" s="486"/>
      <c r="D110" s="19" t="s">
        <v>331</v>
      </c>
      <c r="E110" s="94">
        <v>87819.02</v>
      </c>
      <c r="F110" s="106">
        <f>E110-SUM(G110:J110)</f>
        <v>19847.09852</v>
      </c>
      <c r="G110" s="105"/>
      <c r="H110" s="102">
        <f>(E110-G110-I110-J110)*0.774</f>
        <v>67971.921480000005</v>
      </c>
      <c r="I110" s="105"/>
      <c r="J110" s="104"/>
      <c r="K110" s="103">
        <f t="shared" ref="K110:O111" si="9">F110/$E110*100</f>
        <v>22.599999999999998</v>
      </c>
      <c r="L110" s="102">
        <f t="shared" si="9"/>
        <v>0</v>
      </c>
      <c r="M110" s="102">
        <f t="shared" si="9"/>
        <v>77.400000000000006</v>
      </c>
      <c r="N110" s="102">
        <f t="shared" si="9"/>
        <v>0</v>
      </c>
      <c r="O110" s="101">
        <f t="shared" si="9"/>
        <v>0</v>
      </c>
    </row>
    <row r="111" spans="1:15" ht="26.25" thickBot="1" x14ac:dyDescent="0.3">
      <c r="A111" s="529"/>
      <c r="B111" s="484"/>
      <c r="C111" s="113"/>
      <c r="D111" s="19" t="s">
        <v>46</v>
      </c>
      <c r="E111" s="94">
        <v>79956</v>
      </c>
      <c r="F111" s="106">
        <f>E111-SUM(G111:J111)</f>
        <v>18070.055999999997</v>
      </c>
      <c r="G111" s="105"/>
      <c r="H111" s="102">
        <f>(E111-G111-I111-J111)*0.774</f>
        <v>61885.944000000003</v>
      </c>
      <c r="I111" s="105"/>
      <c r="J111" s="104"/>
      <c r="K111" s="103">
        <f t="shared" si="9"/>
        <v>22.599999999999994</v>
      </c>
      <c r="L111" s="102">
        <f t="shared" si="9"/>
        <v>0</v>
      </c>
      <c r="M111" s="102">
        <f t="shared" si="9"/>
        <v>77.400000000000006</v>
      </c>
      <c r="N111" s="102">
        <f t="shared" si="9"/>
        <v>0</v>
      </c>
      <c r="O111" s="101">
        <f t="shared" si="9"/>
        <v>0</v>
      </c>
    </row>
    <row r="112" spans="1:15" ht="15.75" thickBot="1" x14ac:dyDescent="0.3">
      <c r="A112" s="529"/>
      <c r="B112" s="20">
        <v>90015</v>
      </c>
      <c r="C112" s="29"/>
      <c r="D112" s="22" t="s">
        <v>47</v>
      </c>
      <c r="E112" s="110">
        <v>396119.91</v>
      </c>
      <c r="F112" s="100"/>
      <c r="G112" s="99"/>
      <c r="H112" s="99"/>
      <c r="I112" s="99"/>
      <c r="J112" s="98"/>
      <c r="K112" s="100"/>
      <c r="L112" s="99"/>
      <c r="M112" s="99"/>
      <c r="N112" s="99"/>
      <c r="O112" s="98"/>
    </row>
    <row r="113" spans="1:15" x14ac:dyDescent="0.25">
      <c r="A113" s="529"/>
      <c r="B113" s="482"/>
      <c r="C113" s="485">
        <v>6050</v>
      </c>
      <c r="D113" s="76" t="s">
        <v>8</v>
      </c>
      <c r="E113" s="526">
        <v>396119.91</v>
      </c>
      <c r="F113" s="109"/>
      <c r="G113" s="108"/>
      <c r="H113" s="108"/>
      <c r="I113" s="108"/>
      <c r="J113" s="107"/>
      <c r="K113" s="109"/>
      <c r="L113" s="108"/>
      <c r="M113" s="108"/>
      <c r="N113" s="108"/>
      <c r="O113" s="107"/>
    </row>
    <row r="114" spans="1:15" ht="15.75" thickBot="1" x14ac:dyDescent="0.3">
      <c r="A114" s="529"/>
      <c r="B114" s="483"/>
      <c r="C114" s="486"/>
      <c r="D114" s="7" t="s">
        <v>5</v>
      </c>
      <c r="E114" s="527"/>
      <c r="F114" s="97"/>
      <c r="G114" s="96"/>
      <c r="H114" s="96"/>
      <c r="I114" s="96"/>
      <c r="J114" s="95"/>
      <c r="K114" s="97"/>
      <c r="L114" s="96"/>
      <c r="M114" s="96"/>
      <c r="N114" s="96"/>
      <c r="O114" s="95"/>
    </row>
    <row r="115" spans="1:15" ht="26.25" thickBot="1" x14ac:dyDescent="0.3">
      <c r="A115" s="529"/>
      <c r="B115" s="483"/>
      <c r="C115" s="486"/>
      <c r="D115" s="7" t="s">
        <v>330</v>
      </c>
      <c r="E115" s="94">
        <v>209197.06</v>
      </c>
      <c r="F115" s="106">
        <f>E115-SUM(G115:J115)</f>
        <v>47278.535559999989</v>
      </c>
      <c r="G115" s="105"/>
      <c r="H115" s="102">
        <f>(E115-G115-I115-J115)*0.774</f>
        <v>161918.52444000001</v>
      </c>
      <c r="I115" s="105"/>
      <c r="J115" s="104"/>
      <c r="K115" s="103">
        <f t="shared" ref="K115:O116" si="10">F115/$E115*100</f>
        <v>22.599999999999994</v>
      </c>
      <c r="L115" s="102">
        <f t="shared" si="10"/>
        <v>0</v>
      </c>
      <c r="M115" s="102">
        <f t="shared" si="10"/>
        <v>77.400000000000006</v>
      </c>
      <c r="N115" s="102">
        <f t="shared" si="10"/>
        <v>0</v>
      </c>
      <c r="O115" s="101">
        <f t="shared" si="10"/>
        <v>0</v>
      </c>
    </row>
    <row r="116" spans="1:15" ht="26.25" thickBot="1" x14ac:dyDescent="0.3">
      <c r="A116" s="529"/>
      <c r="B116" s="484"/>
      <c r="C116" s="487"/>
      <c r="D116" s="7" t="s">
        <v>50</v>
      </c>
      <c r="E116" s="94">
        <v>186922.85</v>
      </c>
      <c r="F116" s="106">
        <f>E116-SUM(G116:J116)</f>
        <v>42244.564099999989</v>
      </c>
      <c r="G116" s="105"/>
      <c r="H116" s="102">
        <f>(E116-G116-I116-J116)*0.774</f>
        <v>144678.28590000002</v>
      </c>
      <c r="I116" s="105"/>
      <c r="J116" s="104"/>
      <c r="K116" s="103">
        <f t="shared" si="10"/>
        <v>22.599999999999991</v>
      </c>
      <c r="L116" s="102">
        <f t="shared" si="10"/>
        <v>0</v>
      </c>
      <c r="M116" s="102">
        <f t="shared" si="10"/>
        <v>77.400000000000006</v>
      </c>
      <c r="N116" s="102">
        <f t="shared" si="10"/>
        <v>0</v>
      </c>
      <c r="O116" s="101">
        <f t="shared" si="10"/>
        <v>0</v>
      </c>
    </row>
    <row r="117" spans="1:15" ht="15.75" thickBot="1" x14ac:dyDescent="0.3">
      <c r="A117" s="529"/>
      <c r="B117" s="20">
        <v>90095</v>
      </c>
      <c r="C117" s="21"/>
      <c r="D117" s="22" t="s">
        <v>20</v>
      </c>
      <c r="E117" s="110">
        <v>863411.25</v>
      </c>
      <c r="F117" s="100"/>
      <c r="G117" s="99"/>
      <c r="H117" s="99"/>
      <c r="I117" s="99"/>
      <c r="J117" s="98"/>
      <c r="K117" s="100"/>
      <c r="L117" s="99"/>
      <c r="M117" s="99"/>
      <c r="N117" s="99"/>
      <c r="O117" s="98"/>
    </row>
    <row r="118" spans="1:15" x14ac:dyDescent="0.25">
      <c r="A118" s="529"/>
      <c r="B118" s="482"/>
      <c r="C118" s="485">
        <v>6050</v>
      </c>
      <c r="D118" s="76" t="s">
        <v>8</v>
      </c>
      <c r="E118" s="526">
        <v>863411.25</v>
      </c>
      <c r="F118" s="109"/>
      <c r="G118" s="108"/>
      <c r="H118" s="108"/>
      <c r="I118" s="108"/>
      <c r="J118" s="107"/>
      <c r="K118" s="109"/>
      <c r="L118" s="108"/>
      <c r="M118" s="108"/>
      <c r="N118" s="108"/>
      <c r="O118" s="107"/>
    </row>
    <row r="119" spans="1:15" ht="15.75" thickBot="1" x14ac:dyDescent="0.3">
      <c r="A119" s="529"/>
      <c r="B119" s="483"/>
      <c r="C119" s="486"/>
      <c r="D119" s="7" t="s">
        <v>5</v>
      </c>
      <c r="E119" s="527"/>
      <c r="F119" s="97"/>
      <c r="G119" s="96"/>
      <c r="H119" s="96"/>
      <c r="I119" s="96"/>
      <c r="J119" s="95"/>
      <c r="K119" s="97"/>
      <c r="L119" s="96"/>
      <c r="M119" s="96"/>
      <c r="N119" s="96"/>
      <c r="O119" s="95"/>
    </row>
    <row r="120" spans="1:15" ht="26.25" thickBot="1" x14ac:dyDescent="0.3">
      <c r="A120" s="529"/>
      <c r="B120" s="483"/>
      <c r="C120" s="486"/>
      <c r="D120" s="7" t="s">
        <v>329</v>
      </c>
      <c r="E120" s="94">
        <v>63968.08</v>
      </c>
      <c r="F120" s="106">
        <f t="shared" ref="F120:F125" si="11">E120-SUM(G120:J120)</f>
        <v>14456.786079999998</v>
      </c>
      <c r="G120" s="105"/>
      <c r="H120" s="102">
        <f t="shared" ref="H120:H125" si="12">(E120-G120-I120-J120)*0.774</f>
        <v>49511.293920000004</v>
      </c>
      <c r="I120" s="105"/>
      <c r="J120" s="104"/>
      <c r="K120" s="103">
        <f t="shared" ref="K120:O125" si="13">F120/$E120*100</f>
        <v>22.599999999999994</v>
      </c>
      <c r="L120" s="102">
        <f t="shared" si="13"/>
        <v>0</v>
      </c>
      <c r="M120" s="102">
        <f t="shared" si="13"/>
        <v>77.400000000000006</v>
      </c>
      <c r="N120" s="102">
        <f t="shared" si="13"/>
        <v>0</v>
      </c>
      <c r="O120" s="101">
        <f t="shared" si="13"/>
        <v>0</v>
      </c>
    </row>
    <row r="121" spans="1:15" ht="15.75" thickBot="1" x14ac:dyDescent="0.3">
      <c r="A121" s="529"/>
      <c r="B121" s="483"/>
      <c r="C121" s="486"/>
      <c r="D121" s="7" t="s">
        <v>51</v>
      </c>
      <c r="E121" s="94">
        <v>88000</v>
      </c>
      <c r="F121" s="106">
        <f t="shared" si="11"/>
        <v>19888</v>
      </c>
      <c r="G121" s="105"/>
      <c r="H121" s="102">
        <f t="shared" si="12"/>
        <v>68112</v>
      </c>
      <c r="I121" s="105"/>
      <c r="J121" s="104"/>
      <c r="K121" s="103">
        <f t="shared" si="13"/>
        <v>22.6</v>
      </c>
      <c r="L121" s="102">
        <f t="shared" si="13"/>
        <v>0</v>
      </c>
      <c r="M121" s="102">
        <f t="shared" si="13"/>
        <v>77.400000000000006</v>
      </c>
      <c r="N121" s="102">
        <f t="shared" si="13"/>
        <v>0</v>
      </c>
      <c r="O121" s="101">
        <f t="shared" si="13"/>
        <v>0</v>
      </c>
    </row>
    <row r="122" spans="1:15" ht="15.75" thickBot="1" x14ac:dyDescent="0.3">
      <c r="A122" s="529"/>
      <c r="B122" s="483"/>
      <c r="C122" s="486"/>
      <c r="D122" s="7" t="s">
        <v>328</v>
      </c>
      <c r="E122" s="94">
        <v>325529.92</v>
      </c>
      <c r="F122" s="106">
        <f t="shared" si="11"/>
        <v>73569.76191999999</v>
      </c>
      <c r="G122" s="105"/>
      <c r="H122" s="102">
        <f t="shared" si="12"/>
        <v>251960.15807999999</v>
      </c>
      <c r="I122" s="105"/>
      <c r="J122" s="104"/>
      <c r="K122" s="103">
        <f t="shared" si="13"/>
        <v>22.599999999999998</v>
      </c>
      <c r="L122" s="102">
        <f t="shared" si="13"/>
        <v>0</v>
      </c>
      <c r="M122" s="102">
        <f t="shared" si="13"/>
        <v>77.400000000000006</v>
      </c>
      <c r="N122" s="102">
        <f t="shared" si="13"/>
        <v>0</v>
      </c>
      <c r="O122" s="101">
        <f t="shared" si="13"/>
        <v>0</v>
      </c>
    </row>
    <row r="123" spans="1:15" ht="15.75" thickBot="1" x14ac:dyDescent="0.3">
      <c r="A123" s="529"/>
      <c r="B123" s="483"/>
      <c r="C123" s="486"/>
      <c r="D123" s="7" t="s">
        <v>54</v>
      </c>
      <c r="E123" s="94">
        <v>299965.43</v>
      </c>
      <c r="F123" s="106">
        <f t="shared" si="11"/>
        <v>67792.187179999979</v>
      </c>
      <c r="G123" s="105"/>
      <c r="H123" s="102">
        <f t="shared" si="12"/>
        <v>232173.24282000001</v>
      </c>
      <c r="I123" s="105"/>
      <c r="J123" s="104"/>
      <c r="K123" s="103">
        <f t="shared" si="13"/>
        <v>22.599999999999991</v>
      </c>
      <c r="L123" s="102">
        <f t="shared" si="13"/>
        <v>0</v>
      </c>
      <c r="M123" s="102">
        <f t="shared" si="13"/>
        <v>77.400000000000006</v>
      </c>
      <c r="N123" s="102">
        <f t="shared" si="13"/>
        <v>0</v>
      </c>
      <c r="O123" s="101">
        <f t="shared" si="13"/>
        <v>0</v>
      </c>
    </row>
    <row r="124" spans="1:15" ht="15.75" thickBot="1" x14ac:dyDescent="0.3">
      <c r="A124" s="529"/>
      <c r="B124" s="483"/>
      <c r="C124" s="486"/>
      <c r="D124" s="7" t="s">
        <v>327</v>
      </c>
      <c r="E124" s="94">
        <v>16730.82</v>
      </c>
      <c r="F124" s="106">
        <f t="shared" si="11"/>
        <v>3781.1653200000001</v>
      </c>
      <c r="G124" s="105"/>
      <c r="H124" s="102">
        <f t="shared" si="12"/>
        <v>12949.65468</v>
      </c>
      <c r="I124" s="105"/>
      <c r="J124" s="104"/>
      <c r="K124" s="103">
        <f t="shared" si="13"/>
        <v>22.6</v>
      </c>
      <c r="L124" s="102">
        <f t="shared" si="13"/>
        <v>0</v>
      </c>
      <c r="M124" s="102">
        <f t="shared" si="13"/>
        <v>77.400000000000006</v>
      </c>
      <c r="N124" s="102">
        <f t="shared" si="13"/>
        <v>0</v>
      </c>
      <c r="O124" s="101">
        <f t="shared" si="13"/>
        <v>0</v>
      </c>
    </row>
    <row r="125" spans="1:15" ht="15.75" thickBot="1" x14ac:dyDescent="0.3">
      <c r="A125" s="530"/>
      <c r="B125" s="484"/>
      <c r="C125" s="487"/>
      <c r="D125" s="7" t="s">
        <v>141</v>
      </c>
      <c r="E125" s="94">
        <v>69217</v>
      </c>
      <c r="F125" s="106">
        <f t="shared" si="11"/>
        <v>15643.042000000001</v>
      </c>
      <c r="G125" s="105"/>
      <c r="H125" s="102">
        <f t="shared" si="12"/>
        <v>53573.957999999999</v>
      </c>
      <c r="I125" s="105"/>
      <c r="J125" s="104"/>
      <c r="K125" s="103">
        <f t="shared" si="13"/>
        <v>22.6</v>
      </c>
      <c r="L125" s="102">
        <f t="shared" si="13"/>
        <v>0</v>
      </c>
      <c r="M125" s="102">
        <f t="shared" si="13"/>
        <v>77.400000000000006</v>
      </c>
      <c r="N125" s="102">
        <f t="shared" si="13"/>
        <v>0</v>
      </c>
      <c r="O125" s="101">
        <f t="shared" si="13"/>
        <v>0</v>
      </c>
    </row>
    <row r="126" spans="1:15" ht="15.75" thickBot="1" x14ac:dyDescent="0.3">
      <c r="A126" s="2">
        <v>921</v>
      </c>
      <c r="B126" s="2"/>
      <c r="C126" s="3"/>
      <c r="D126" s="2" t="s">
        <v>55</v>
      </c>
      <c r="E126" s="111">
        <v>1525637.91</v>
      </c>
      <c r="F126" s="100"/>
      <c r="G126" s="99"/>
      <c r="H126" s="99"/>
      <c r="I126" s="99"/>
      <c r="J126" s="98"/>
      <c r="K126" s="100"/>
      <c r="L126" s="99"/>
      <c r="M126" s="99"/>
      <c r="N126" s="99"/>
      <c r="O126" s="98"/>
    </row>
    <row r="127" spans="1:15" ht="15.75" thickBot="1" x14ac:dyDescent="0.3">
      <c r="A127" s="482"/>
      <c r="B127" s="20">
        <v>92109</v>
      </c>
      <c r="C127" s="21"/>
      <c r="D127" s="22" t="s">
        <v>56</v>
      </c>
      <c r="E127" s="110">
        <v>637814.1</v>
      </c>
      <c r="F127" s="109"/>
      <c r="G127" s="108"/>
      <c r="H127" s="108"/>
      <c r="I127" s="108"/>
      <c r="J127" s="107"/>
      <c r="K127" s="109"/>
      <c r="L127" s="108"/>
      <c r="M127" s="108"/>
      <c r="N127" s="108"/>
      <c r="O127" s="107"/>
    </row>
    <row r="128" spans="1:15" x14ac:dyDescent="0.25">
      <c r="A128" s="483"/>
      <c r="B128" s="501"/>
      <c r="C128" s="485">
        <v>6050</v>
      </c>
      <c r="D128" s="76" t="s">
        <v>8</v>
      </c>
      <c r="E128" s="526">
        <v>376798.1</v>
      </c>
      <c r="F128" s="109"/>
      <c r="G128" s="108"/>
      <c r="H128" s="108"/>
      <c r="I128" s="108"/>
      <c r="J128" s="107"/>
      <c r="K128" s="109"/>
      <c r="L128" s="108"/>
      <c r="M128" s="108"/>
      <c r="N128" s="108"/>
      <c r="O128" s="107"/>
    </row>
    <row r="129" spans="1:15" ht="15.75" thickBot="1" x14ac:dyDescent="0.3">
      <c r="A129" s="483"/>
      <c r="B129" s="498"/>
      <c r="C129" s="486"/>
      <c r="D129" s="7" t="s">
        <v>5</v>
      </c>
      <c r="E129" s="527"/>
      <c r="F129" s="97"/>
      <c r="G129" s="96"/>
      <c r="H129" s="96"/>
      <c r="I129" s="96"/>
      <c r="J129" s="95"/>
      <c r="K129" s="97"/>
      <c r="L129" s="96"/>
      <c r="M129" s="96"/>
      <c r="N129" s="96"/>
      <c r="O129" s="95"/>
    </row>
    <row r="130" spans="1:15" ht="15.75" thickBot="1" x14ac:dyDescent="0.3">
      <c r="A130" s="483"/>
      <c r="B130" s="498"/>
      <c r="C130" s="486"/>
      <c r="D130" s="7" t="s">
        <v>208</v>
      </c>
      <c r="E130" s="94">
        <v>74975.16</v>
      </c>
      <c r="F130" s="106">
        <f>E130-SUM(G130:J130)</f>
        <v>16944.386160000002</v>
      </c>
      <c r="G130" s="105"/>
      <c r="H130" s="102">
        <f>(E130-G130-I130-J130)*0.774</f>
        <v>58030.773840000002</v>
      </c>
      <c r="I130" s="105"/>
      <c r="J130" s="104"/>
      <c r="K130" s="103">
        <f t="shared" ref="K130:O132" si="14">F130/$E130*100</f>
        <v>22.6</v>
      </c>
      <c r="L130" s="102">
        <f t="shared" si="14"/>
        <v>0</v>
      </c>
      <c r="M130" s="102">
        <f t="shared" si="14"/>
        <v>77.400000000000006</v>
      </c>
      <c r="N130" s="102">
        <f t="shared" si="14"/>
        <v>0</v>
      </c>
      <c r="O130" s="101">
        <f t="shared" si="14"/>
        <v>0</v>
      </c>
    </row>
    <row r="131" spans="1:15" ht="15.75" thickBot="1" x14ac:dyDescent="0.3">
      <c r="A131" s="483"/>
      <c r="B131" s="498"/>
      <c r="C131" s="486"/>
      <c r="D131" s="7" t="s">
        <v>58</v>
      </c>
      <c r="E131" s="94">
        <v>4841.28</v>
      </c>
      <c r="F131" s="106">
        <f>E131-SUM(G131:J131)</f>
        <v>1094.1292799999997</v>
      </c>
      <c r="G131" s="105"/>
      <c r="H131" s="102">
        <f>(E131-G131-I131-J131)*0.774</f>
        <v>3747.1507200000001</v>
      </c>
      <c r="I131" s="105"/>
      <c r="J131" s="104"/>
      <c r="K131" s="103">
        <f t="shared" si="14"/>
        <v>22.599999999999994</v>
      </c>
      <c r="L131" s="102">
        <f t="shared" si="14"/>
        <v>0</v>
      </c>
      <c r="M131" s="102">
        <f t="shared" si="14"/>
        <v>77.400000000000006</v>
      </c>
      <c r="N131" s="102">
        <f t="shared" si="14"/>
        <v>0</v>
      </c>
      <c r="O131" s="101">
        <f t="shared" si="14"/>
        <v>0</v>
      </c>
    </row>
    <row r="132" spans="1:15" ht="15.75" thickBot="1" x14ac:dyDescent="0.3">
      <c r="A132" s="483"/>
      <c r="B132" s="498"/>
      <c r="C132" s="502"/>
      <c r="D132" s="7" t="s">
        <v>326</v>
      </c>
      <c r="E132" s="94">
        <v>296981.65999999997</v>
      </c>
      <c r="F132" s="106">
        <f>E132-SUM(G132:J132)</f>
        <v>67117.855159999977</v>
      </c>
      <c r="G132" s="105"/>
      <c r="H132" s="102">
        <f>(E132-G132-I132-J132)*0.774</f>
        <v>229863.80484</v>
      </c>
      <c r="I132" s="105"/>
      <c r="J132" s="104"/>
      <c r="K132" s="103">
        <f t="shared" si="14"/>
        <v>22.599999999999994</v>
      </c>
      <c r="L132" s="102">
        <f t="shared" si="14"/>
        <v>0</v>
      </c>
      <c r="M132" s="102">
        <f t="shared" si="14"/>
        <v>77.400000000000006</v>
      </c>
      <c r="N132" s="102">
        <f t="shared" si="14"/>
        <v>0</v>
      </c>
      <c r="O132" s="101">
        <f t="shared" si="14"/>
        <v>0</v>
      </c>
    </row>
    <row r="133" spans="1:15" x14ac:dyDescent="0.25">
      <c r="A133" s="483"/>
      <c r="B133" s="498"/>
      <c r="C133" s="503">
        <v>6058</v>
      </c>
      <c r="D133" s="76" t="s">
        <v>8</v>
      </c>
      <c r="E133" s="526">
        <v>17060.88</v>
      </c>
      <c r="F133" s="100"/>
      <c r="G133" s="99"/>
      <c r="H133" s="99"/>
      <c r="I133" s="99"/>
      <c r="J133" s="98"/>
      <c r="K133" s="100"/>
      <c r="L133" s="99"/>
      <c r="M133" s="99"/>
      <c r="N133" s="99"/>
      <c r="O133" s="98"/>
    </row>
    <row r="134" spans="1:15" ht="15.75" thickBot="1" x14ac:dyDescent="0.3">
      <c r="A134" s="483"/>
      <c r="B134" s="498"/>
      <c r="C134" s="486"/>
      <c r="D134" s="7" t="s">
        <v>5</v>
      </c>
      <c r="E134" s="527"/>
      <c r="F134" s="97"/>
      <c r="G134" s="96"/>
      <c r="H134" s="96"/>
      <c r="I134" s="96"/>
      <c r="J134" s="95"/>
      <c r="K134" s="97"/>
      <c r="L134" s="96"/>
      <c r="M134" s="96"/>
      <c r="N134" s="96"/>
      <c r="O134" s="95"/>
    </row>
    <row r="135" spans="1:15" ht="15.75" thickBot="1" x14ac:dyDescent="0.3">
      <c r="A135" s="483"/>
      <c r="B135" s="498"/>
      <c r="C135" s="502"/>
      <c r="D135" s="7" t="s">
        <v>325</v>
      </c>
      <c r="E135" s="94">
        <v>17060.88</v>
      </c>
      <c r="F135" s="106">
        <f>E135-SUM(G135:J135)</f>
        <v>0</v>
      </c>
      <c r="G135" s="105">
        <v>17060.88</v>
      </c>
      <c r="H135" s="102">
        <f>(E135-G135-I135-J135)*0.774</f>
        <v>0</v>
      </c>
      <c r="I135" s="105"/>
      <c r="J135" s="104"/>
      <c r="K135" s="103">
        <f>F135/$E135*100</f>
        <v>0</v>
      </c>
      <c r="L135" s="102">
        <f>G135/$E135*100</f>
        <v>100</v>
      </c>
      <c r="M135" s="102">
        <f>H135/$E135*100</f>
        <v>0</v>
      </c>
      <c r="N135" s="102">
        <f>I135/$E135*100</f>
        <v>0</v>
      </c>
      <c r="O135" s="101">
        <f>J135/$E135*100</f>
        <v>0</v>
      </c>
    </row>
    <row r="136" spans="1:15" x14ac:dyDescent="0.25">
      <c r="A136" s="483"/>
      <c r="B136" s="498"/>
      <c r="C136" s="503">
        <v>6059</v>
      </c>
      <c r="D136" s="76" t="s">
        <v>8</v>
      </c>
      <c r="E136" s="526">
        <v>12917.52</v>
      </c>
      <c r="F136" s="100"/>
      <c r="G136" s="99"/>
      <c r="H136" s="99"/>
      <c r="I136" s="99"/>
      <c r="J136" s="98"/>
      <c r="K136" s="100"/>
      <c r="L136" s="99"/>
      <c r="M136" s="99"/>
      <c r="N136" s="99"/>
      <c r="O136" s="98"/>
    </row>
    <row r="137" spans="1:15" ht="15.75" thickBot="1" x14ac:dyDescent="0.3">
      <c r="A137" s="483"/>
      <c r="B137" s="498"/>
      <c r="C137" s="486"/>
      <c r="D137" s="7" t="s">
        <v>5</v>
      </c>
      <c r="E137" s="527"/>
      <c r="F137" s="97"/>
      <c r="G137" s="96"/>
      <c r="H137" s="96"/>
      <c r="I137" s="96"/>
      <c r="J137" s="95"/>
      <c r="K137" s="97"/>
      <c r="L137" s="96"/>
      <c r="M137" s="96"/>
      <c r="N137" s="96"/>
      <c r="O137" s="95"/>
    </row>
    <row r="138" spans="1:15" ht="15.75" thickBot="1" x14ac:dyDescent="0.3">
      <c r="A138" s="483"/>
      <c r="B138" s="498"/>
      <c r="C138" s="502"/>
      <c r="D138" s="7" t="s">
        <v>325</v>
      </c>
      <c r="E138" s="94">
        <v>12917.52</v>
      </c>
      <c r="F138" s="106">
        <f>E138-SUM(G138:J138)</f>
        <v>2919.35952</v>
      </c>
      <c r="G138" s="105"/>
      <c r="H138" s="102">
        <f>(E138-G138-I138-J138)*0.774</f>
        <v>9998.1604800000005</v>
      </c>
      <c r="I138" s="105"/>
      <c r="J138" s="104"/>
      <c r="K138" s="103">
        <f>F138/$E138*100</f>
        <v>22.599999999999998</v>
      </c>
      <c r="L138" s="102">
        <f>G138/$E138*100</f>
        <v>0</v>
      </c>
      <c r="M138" s="102">
        <f>H138/$E138*100</f>
        <v>77.400000000000006</v>
      </c>
      <c r="N138" s="102">
        <f>I138/$E138*100</f>
        <v>0</v>
      </c>
      <c r="O138" s="101">
        <f>J138/$E138*100</f>
        <v>0</v>
      </c>
    </row>
    <row r="139" spans="1:15" ht="25.5" x14ac:dyDescent="0.25">
      <c r="A139" s="483"/>
      <c r="B139" s="498"/>
      <c r="C139" s="479">
        <v>6060</v>
      </c>
      <c r="D139" s="9" t="s">
        <v>17</v>
      </c>
      <c r="E139" s="526">
        <v>24887.599999999999</v>
      </c>
      <c r="F139" s="100"/>
      <c r="G139" s="99"/>
      <c r="H139" s="99"/>
      <c r="I139" s="99"/>
      <c r="J139" s="98"/>
      <c r="K139" s="100"/>
      <c r="L139" s="99"/>
      <c r="M139" s="99"/>
      <c r="N139" s="99"/>
      <c r="O139" s="98"/>
    </row>
    <row r="140" spans="1:15" ht="15.75" thickBot="1" x14ac:dyDescent="0.3">
      <c r="A140" s="483"/>
      <c r="B140" s="498"/>
      <c r="C140" s="480"/>
      <c r="D140" s="19" t="s">
        <v>5</v>
      </c>
      <c r="E140" s="527"/>
      <c r="F140" s="97"/>
      <c r="G140" s="96"/>
      <c r="H140" s="96"/>
      <c r="I140" s="96"/>
      <c r="J140" s="95"/>
      <c r="K140" s="97"/>
      <c r="L140" s="96"/>
      <c r="M140" s="96"/>
      <c r="N140" s="96"/>
      <c r="O140" s="95"/>
    </row>
    <row r="141" spans="1:15" ht="15.75" thickBot="1" x14ac:dyDescent="0.3">
      <c r="A141" s="483"/>
      <c r="B141" s="498"/>
      <c r="C141" s="481"/>
      <c r="D141" s="19" t="s">
        <v>18</v>
      </c>
      <c r="E141" s="94">
        <v>24887.599999999999</v>
      </c>
      <c r="F141" s="106">
        <f>E141-SUM(G141:J141)</f>
        <v>5624.5975999999973</v>
      </c>
      <c r="G141" s="105"/>
      <c r="H141" s="102">
        <f>(E141-G141-I141-J141)*0.774</f>
        <v>19263.002400000001</v>
      </c>
      <c r="I141" s="105"/>
      <c r="J141" s="104"/>
      <c r="K141" s="103">
        <f>F141/$E141*100</f>
        <v>22.599999999999991</v>
      </c>
      <c r="L141" s="102">
        <f>G141/$E141*100</f>
        <v>0</v>
      </c>
      <c r="M141" s="102">
        <f>H141/$E141*100</f>
        <v>77.40000000000002</v>
      </c>
      <c r="N141" s="102">
        <f>I141/$E141*100</f>
        <v>0</v>
      </c>
      <c r="O141" s="101">
        <f>J141/$E141*100</f>
        <v>0</v>
      </c>
    </row>
    <row r="142" spans="1:15" ht="25.5" x14ac:dyDescent="0.25">
      <c r="A142" s="483"/>
      <c r="B142" s="498"/>
      <c r="C142" s="479">
        <v>6068</v>
      </c>
      <c r="D142" s="9" t="s">
        <v>17</v>
      </c>
      <c r="E142" s="526">
        <v>3500</v>
      </c>
      <c r="F142" s="100"/>
      <c r="G142" s="99"/>
      <c r="H142" s="99"/>
      <c r="I142" s="99"/>
      <c r="J142" s="98"/>
      <c r="K142" s="100"/>
      <c r="L142" s="99"/>
      <c r="M142" s="99"/>
      <c r="N142" s="99"/>
      <c r="O142" s="98"/>
    </row>
    <row r="143" spans="1:15" ht="15.75" thickBot="1" x14ac:dyDescent="0.3">
      <c r="A143" s="483"/>
      <c r="B143" s="498"/>
      <c r="C143" s="480"/>
      <c r="D143" s="19" t="s">
        <v>5</v>
      </c>
      <c r="E143" s="527"/>
      <c r="F143" s="97"/>
      <c r="G143" s="96"/>
      <c r="H143" s="96"/>
      <c r="I143" s="96"/>
      <c r="J143" s="95"/>
      <c r="K143" s="97"/>
      <c r="L143" s="96"/>
      <c r="M143" s="96"/>
      <c r="N143" s="96"/>
      <c r="O143" s="95"/>
    </row>
    <row r="144" spans="1:15" ht="15.75" thickBot="1" x14ac:dyDescent="0.3">
      <c r="A144" s="483"/>
      <c r="B144" s="498"/>
      <c r="C144" s="481"/>
      <c r="D144" s="19" t="s">
        <v>18</v>
      </c>
      <c r="E144" s="94">
        <v>3500</v>
      </c>
      <c r="F144" s="106">
        <f>E144-SUM(G144:J144)</f>
        <v>0</v>
      </c>
      <c r="G144" s="105">
        <v>3500</v>
      </c>
      <c r="H144" s="102">
        <f>(E144-G144-I144-J144)*0.774</f>
        <v>0</v>
      </c>
      <c r="I144" s="105"/>
      <c r="J144" s="104"/>
      <c r="K144" s="103">
        <f>F144/$E144*100</f>
        <v>0</v>
      </c>
      <c r="L144" s="102">
        <f>G144/$E144*100</f>
        <v>100</v>
      </c>
      <c r="M144" s="102">
        <f>H144/$E144*100</f>
        <v>0</v>
      </c>
      <c r="N144" s="102">
        <f>I144/$E144*100</f>
        <v>0</v>
      </c>
      <c r="O144" s="101">
        <f>J144/$E144*100</f>
        <v>0</v>
      </c>
    </row>
    <row r="145" spans="1:15" ht="25.5" x14ac:dyDescent="0.25">
      <c r="A145" s="483"/>
      <c r="B145" s="498"/>
      <c r="C145" s="503">
        <v>6069</v>
      </c>
      <c r="D145" s="76" t="s">
        <v>17</v>
      </c>
      <c r="E145" s="526">
        <v>2650</v>
      </c>
      <c r="F145" s="100"/>
      <c r="G145" s="99"/>
      <c r="H145" s="99"/>
      <c r="I145" s="99"/>
      <c r="J145" s="98"/>
      <c r="K145" s="100"/>
      <c r="L145" s="99"/>
      <c r="M145" s="99"/>
      <c r="N145" s="99"/>
      <c r="O145" s="98"/>
    </row>
    <row r="146" spans="1:15" ht="15.75" thickBot="1" x14ac:dyDescent="0.3">
      <c r="A146" s="483"/>
      <c r="B146" s="498"/>
      <c r="C146" s="486"/>
      <c r="D146" s="7" t="s">
        <v>5</v>
      </c>
      <c r="E146" s="527"/>
      <c r="F146" s="97"/>
      <c r="G146" s="96"/>
      <c r="H146" s="96"/>
      <c r="I146" s="96"/>
      <c r="J146" s="95"/>
      <c r="K146" s="97"/>
      <c r="L146" s="96"/>
      <c r="M146" s="96"/>
      <c r="N146" s="96"/>
      <c r="O146" s="95"/>
    </row>
    <row r="147" spans="1:15" ht="15.75" thickBot="1" x14ac:dyDescent="0.3">
      <c r="A147" s="483"/>
      <c r="B147" s="531"/>
      <c r="C147" s="487"/>
      <c r="D147" s="7" t="s">
        <v>18</v>
      </c>
      <c r="E147" s="94">
        <v>2650</v>
      </c>
      <c r="F147" s="106">
        <f>E147-SUM(G147:J147)</f>
        <v>598.90000000000009</v>
      </c>
      <c r="G147" s="105"/>
      <c r="H147" s="102">
        <f>(E147-G147-I147-J147)*0.774</f>
        <v>2051.1</v>
      </c>
      <c r="I147" s="105"/>
      <c r="J147" s="104"/>
      <c r="K147" s="103">
        <f>F147/$E147*100</f>
        <v>22.600000000000005</v>
      </c>
      <c r="L147" s="102">
        <f>G147/$E147*100</f>
        <v>0</v>
      </c>
      <c r="M147" s="102">
        <f>H147/$E147*100</f>
        <v>77.399999999999991</v>
      </c>
      <c r="N147" s="102">
        <f>I147/$E147*100</f>
        <v>0</v>
      </c>
      <c r="O147" s="101">
        <f>J147/$E147*100</f>
        <v>0</v>
      </c>
    </row>
    <row r="148" spans="1:15" ht="51" x14ac:dyDescent="0.25">
      <c r="A148" s="483"/>
      <c r="B148" s="482"/>
      <c r="C148" s="482">
        <v>6220</v>
      </c>
      <c r="D148" s="76" t="s">
        <v>63</v>
      </c>
      <c r="E148" s="526">
        <v>200000</v>
      </c>
      <c r="F148" s="100"/>
      <c r="G148" s="99"/>
      <c r="H148" s="99"/>
      <c r="I148" s="99"/>
      <c r="J148" s="98"/>
      <c r="K148" s="100"/>
      <c r="L148" s="99"/>
      <c r="M148" s="99"/>
      <c r="N148" s="99"/>
      <c r="O148" s="98"/>
    </row>
    <row r="149" spans="1:15" ht="15.75" thickBot="1" x14ac:dyDescent="0.3">
      <c r="A149" s="483"/>
      <c r="B149" s="483"/>
      <c r="C149" s="483"/>
      <c r="D149" s="7" t="s">
        <v>5</v>
      </c>
      <c r="E149" s="527"/>
      <c r="F149" s="97"/>
      <c r="G149" s="96"/>
      <c r="H149" s="96"/>
      <c r="I149" s="96"/>
      <c r="J149" s="95"/>
      <c r="K149" s="97"/>
      <c r="L149" s="96"/>
      <c r="M149" s="96"/>
      <c r="N149" s="96"/>
      <c r="O149" s="95"/>
    </row>
    <row r="150" spans="1:15" ht="15.75" thickBot="1" x14ac:dyDescent="0.3">
      <c r="A150" s="483"/>
      <c r="B150" s="484"/>
      <c r="C150" s="484"/>
      <c r="D150" s="7" t="s">
        <v>324</v>
      </c>
      <c r="E150" s="94">
        <v>200000</v>
      </c>
      <c r="F150" s="106">
        <f>E150-SUM(G150:J150)</f>
        <v>45200</v>
      </c>
      <c r="G150" s="105"/>
      <c r="H150" s="102">
        <f>(E150-G150-I150-J150)*0.774</f>
        <v>154800</v>
      </c>
      <c r="I150" s="105"/>
      <c r="J150" s="104"/>
      <c r="K150" s="103">
        <f>F150/$E150*100</f>
        <v>22.6</v>
      </c>
      <c r="L150" s="102">
        <f>G150/$E150*100</f>
        <v>0</v>
      </c>
      <c r="M150" s="102">
        <f>H150/$E150*100</f>
        <v>77.400000000000006</v>
      </c>
      <c r="N150" s="102">
        <f>I150/$E150*100</f>
        <v>0</v>
      </c>
      <c r="O150" s="101">
        <f>J150/$E150*100</f>
        <v>0</v>
      </c>
    </row>
    <row r="151" spans="1:15" ht="15.75" thickBot="1" x14ac:dyDescent="0.3">
      <c r="A151" s="483"/>
      <c r="B151" s="20">
        <v>92120</v>
      </c>
      <c r="C151" s="21"/>
      <c r="D151" s="22" t="s">
        <v>69</v>
      </c>
      <c r="E151" s="110">
        <v>844163.81</v>
      </c>
      <c r="F151" s="100"/>
      <c r="G151" s="99"/>
      <c r="H151" s="99"/>
      <c r="I151" s="99"/>
      <c r="J151" s="98"/>
      <c r="K151" s="100"/>
      <c r="L151" s="99"/>
      <c r="M151" s="99"/>
      <c r="N151" s="99"/>
      <c r="O151" s="98"/>
    </row>
    <row r="152" spans="1:15" x14ac:dyDescent="0.25">
      <c r="A152" s="483"/>
      <c r="B152" s="482"/>
      <c r="C152" s="485">
        <v>6050</v>
      </c>
      <c r="D152" s="76" t="s">
        <v>8</v>
      </c>
      <c r="E152" s="526">
        <v>844163.81</v>
      </c>
      <c r="F152" s="109"/>
      <c r="G152" s="108"/>
      <c r="H152" s="108"/>
      <c r="I152" s="108"/>
      <c r="J152" s="107"/>
      <c r="K152" s="109"/>
      <c r="L152" s="108"/>
      <c r="M152" s="108"/>
      <c r="N152" s="108"/>
      <c r="O152" s="107"/>
    </row>
    <row r="153" spans="1:15" ht="15.75" thickBot="1" x14ac:dyDescent="0.3">
      <c r="A153" s="483"/>
      <c r="B153" s="483"/>
      <c r="C153" s="486"/>
      <c r="D153" s="7" t="s">
        <v>5</v>
      </c>
      <c r="E153" s="527"/>
      <c r="F153" s="97"/>
      <c r="G153" s="96"/>
      <c r="H153" s="96"/>
      <c r="I153" s="96"/>
      <c r="J153" s="95"/>
      <c r="K153" s="97"/>
      <c r="L153" s="96"/>
      <c r="M153" s="96"/>
      <c r="N153" s="96"/>
      <c r="O153" s="95"/>
    </row>
    <row r="154" spans="1:15" ht="15.75" thickBot="1" x14ac:dyDescent="0.3">
      <c r="A154" s="483"/>
      <c r="B154" s="484"/>
      <c r="C154" s="487"/>
      <c r="D154" s="7" t="s">
        <v>70</v>
      </c>
      <c r="E154" s="94">
        <v>844163.81</v>
      </c>
      <c r="F154" s="106">
        <f>E154-SUM(G154:J154)</f>
        <v>190781.02105999994</v>
      </c>
      <c r="G154" s="105"/>
      <c r="H154" s="102">
        <f>(E154-G154-I154-J154)*0.774</f>
        <v>653382.78894000011</v>
      </c>
      <c r="I154" s="105"/>
      <c r="J154" s="104"/>
      <c r="K154" s="103">
        <f>F154/$E154*100</f>
        <v>22.599999999999991</v>
      </c>
      <c r="L154" s="102">
        <f>G154/$E154*100</f>
        <v>0</v>
      </c>
      <c r="M154" s="102">
        <f>H154/$E154*100</f>
        <v>77.40000000000002</v>
      </c>
      <c r="N154" s="102">
        <f>I154/$E154*100</f>
        <v>0</v>
      </c>
      <c r="O154" s="101">
        <f>J154/$E154*100</f>
        <v>0</v>
      </c>
    </row>
    <row r="155" spans="1:15" ht="15.75" thickBot="1" x14ac:dyDescent="0.3">
      <c r="A155" s="483"/>
      <c r="B155" s="25">
        <v>92195</v>
      </c>
      <c r="C155" s="25"/>
      <c r="D155" s="25" t="s">
        <v>20</v>
      </c>
      <c r="E155" s="112">
        <v>43660</v>
      </c>
      <c r="F155" s="100"/>
      <c r="G155" s="99"/>
      <c r="H155" s="99"/>
      <c r="I155" s="99"/>
      <c r="J155" s="98"/>
      <c r="K155" s="100"/>
      <c r="L155" s="99"/>
      <c r="M155" s="99"/>
      <c r="N155" s="99"/>
      <c r="O155" s="98"/>
    </row>
    <row r="156" spans="1:15" x14ac:dyDescent="0.25">
      <c r="A156" s="483"/>
      <c r="B156" s="482"/>
      <c r="C156" s="482">
        <v>6050</v>
      </c>
      <c r="D156" s="76" t="s">
        <v>8</v>
      </c>
      <c r="E156" s="526">
        <v>43660</v>
      </c>
      <c r="F156" s="109"/>
      <c r="G156" s="108"/>
      <c r="H156" s="108"/>
      <c r="I156" s="108"/>
      <c r="J156" s="107"/>
      <c r="K156" s="109"/>
      <c r="L156" s="108"/>
      <c r="M156" s="108"/>
      <c r="N156" s="108"/>
      <c r="O156" s="107"/>
    </row>
    <row r="157" spans="1:15" ht="15.75" thickBot="1" x14ac:dyDescent="0.3">
      <c r="A157" s="483"/>
      <c r="B157" s="483"/>
      <c r="C157" s="483"/>
      <c r="D157" s="7" t="s">
        <v>5</v>
      </c>
      <c r="E157" s="527"/>
      <c r="F157" s="97"/>
      <c r="G157" s="96"/>
      <c r="H157" s="96"/>
      <c r="I157" s="96"/>
      <c r="J157" s="95"/>
      <c r="K157" s="97"/>
      <c r="L157" s="96"/>
      <c r="M157" s="96"/>
      <c r="N157" s="96"/>
      <c r="O157" s="95"/>
    </row>
    <row r="158" spans="1:15" ht="15.75" thickBot="1" x14ac:dyDescent="0.3">
      <c r="A158" s="484"/>
      <c r="B158" s="484"/>
      <c r="C158" s="484"/>
      <c r="D158" s="7" t="s">
        <v>323</v>
      </c>
      <c r="E158" s="94">
        <v>43660</v>
      </c>
      <c r="F158" s="106">
        <f>E158-SUM(G158:J158)</f>
        <v>9867.1599999999962</v>
      </c>
      <c r="G158" s="105"/>
      <c r="H158" s="102">
        <f>(E158-G158-I158-J158)*0.774</f>
        <v>33792.840000000004</v>
      </c>
      <c r="I158" s="105"/>
      <c r="J158" s="104"/>
      <c r="K158" s="103">
        <f>F158/$E158*100</f>
        <v>22.599999999999991</v>
      </c>
      <c r="L158" s="102">
        <f>G158/$E158*100</f>
        <v>0</v>
      </c>
      <c r="M158" s="102">
        <f>H158/$E158*100</f>
        <v>77.40000000000002</v>
      </c>
      <c r="N158" s="102">
        <f>I158/$E158*100</f>
        <v>0</v>
      </c>
      <c r="O158" s="101">
        <f>J158/$E158*100</f>
        <v>0</v>
      </c>
    </row>
    <row r="159" spans="1:15" ht="15.75" thickBot="1" x14ac:dyDescent="0.3">
      <c r="A159" s="2">
        <v>926</v>
      </c>
      <c r="B159" s="2"/>
      <c r="C159" s="3"/>
      <c r="D159" s="2" t="s">
        <v>144</v>
      </c>
      <c r="E159" s="111">
        <v>824610.48</v>
      </c>
      <c r="F159" s="100"/>
      <c r="G159" s="99"/>
      <c r="H159" s="99"/>
      <c r="I159" s="99"/>
      <c r="J159" s="98"/>
      <c r="K159" s="100"/>
      <c r="L159" s="99"/>
      <c r="M159" s="99"/>
      <c r="N159" s="99"/>
      <c r="O159" s="98"/>
    </row>
    <row r="160" spans="1:15" ht="15.75" thickBot="1" x14ac:dyDescent="0.3">
      <c r="A160" s="482"/>
      <c r="B160" s="20">
        <v>92695</v>
      </c>
      <c r="C160" s="21"/>
      <c r="D160" s="22" t="s">
        <v>20</v>
      </c>
      <c r="E160" s="110">
        <v>824610.48</v>
      </c>
      <c r="F160" s="109"/>
      <c r="G160" s="108"/>
      <c r="H160" s="108"/>
      <c r="I160" s="108"/>
      <c r="J160" s="107"/>
      <c r="K160" s="109"/>
      <c r="L160" s="108"/>
      <c r="M160" s="108"/>
      <c r="N160" s="108"/>
      <c r="O160" s="107"/>
    </row>
    <row r="161" spans="1:15" ht="51" x14ac:dyDescent="0.25">
      <c r="A161" s="483"/>
      <c r="B161" s="482"/>
      <c r="C161" s="485">
        <v>6010</v>
      </c>
      <c r="D161" s="76" t="s">
        <v>83</v>
      </c>
      <c r="E161" s="526">
        <v>330000</v>
      </c>
      <c r="F161" s="109"/>
      <c r="G161" s="108"/>
      <c r="H161" s="108"/>
      <c r="I161" s="108"/>
      <c r="J161" s="107"/>
      <c r="K161" s="109"/>
      <c r="L161" s="108"/>
      <c r="M161" s="108"/>
      <c r="N161" s="108"/>
      <c r="O161" s="107"/>
    </row>
    <row r="162" spans="1:15" ht="15.75" thickBot="1" x14ac:dyDescent="0.3">
      <c r="A162" s="483"/>
      <c r="B162" s="483"/>
      <c r="C162" s="486"/>
      <c r="D162" s="7" t="s">
        <v>5</v>
      </c>
      <c r="E162" s="527"/>
      <c r="F162" s="97"/>
      <c r="G162" s="96"/>
      <c r="H162" s="96"/>
      <c r="I162" s="96"/>
      <c r="J162" s="95"/>
      <c r="K162" s="97"/>
      <c r="L162" s="96"/>
      <c r="M162" s="96"/>
      <c r="N162" s="96"/>
      <c r="O162" s="95"/>
    </row>
    <row r="163" spans="1:15" ht="15.75" thickBot="1" x14ac:dyDescent="0.3">
      <c r="A163" s="483"/>
      <c r="B163" s="483"/>
      <c r="C163" s="486"/>
      <c r="D163" s="7" t="s">
        <v>322</v>
      </c>
      <c r="E163" s="94">
        <v>80000</v>
      </c>
      <c r="F163" s="106">
        <f>E163-SUM(G163:J163)</f>
        <v>18080</v>
      </c>
      <c r="G163" s="105"/>
      <c r="H163" s="102">
        <f>(E163-G163-I163-J163)*0.774</f>
        <v>61920</v>
      </c>
      <c r="I163" s="105"/>
      <c r="J163" s="104"/>
      <c r="K163" s="103">
        <f t="shared" ref="K163:O164" si="15">F163/$E163*100</f>
        <v>22.6</v>
      </c>
      <c r="L163" s="102">
        <f t="shared" si="15"/>
        <v>0</v>
      </c>
      <c r="M163" s="102">
        <f t="shared" si="15"/>
        <v>77.400000000000006</v>
      </c>
      <c r="N163" s="102">
        <f t="shared" si="15"/>
        <v>0</v>
      </c>
      <c r="O163" s="101">
        <f t="shared" si="15"/>
        <v>0</v>
      </c>
    </row>
    <row r="164" spans="1:15" ht="15.75" thickBot="1" x14ac:dyDescent="0.3">
      <c r="A164" s="483"/>
      <c r="B164" s="483"/>
      <c r="C164" s="487"/>
      <c r="D164" s="7" t="s">
        <v>321</v>
      </c>
      <c r="E164" s="94">
        <v>250000</v>
      </c>
      <c r="F164" s="106">
        <f>E164-SUM(G164:J164)</f>
        <v>56500</v>
      </c>
      <c r="G164" s="105"/>
      <c r="H164" s="102">
        <f>(E164-G164-I164-J164)*0.774</f>
        <v>193500</v>
      </c>
      <c r="I164" s="105"/>
      <c r="J164" s="104"/>
      <c r="K164" s="103">
        <f t="shared" si="15"/>
        <v>22.6</v>
      </c>
      <c r="L164" s="102">
        <f t="shared" si="15"/>
        <v>0</v>
      </c>
      <c r="M164" s="102">
        <f t="shared" si="15"/>
        <v>77.400000000000006</v>
      </c>
      <c r="N164" s="102">
        <f t="shared" si="15"/>
        <v>0</v>
      </c>
      <c r="O164" s="101">
        <f t="shared" si="15"/>
        <v>0</v>
      </c>
    </row>
    <row r="165" spans="1:15" x14ac:dyDescent="0.25">
      <c r="A165" s="483"/>
      <c r="B165" s="483"/>
      <c r="C165" s="485">
        <v>6050</v>
      </c>
      <c r="D165" s="9" t="s">
        <v>8</v>
      </c>
      <c r="E165" s="526">
        <v>494610.48</v>
      </c>
      <c r="F165" s="100"/>
      <c r="G165" s="99"/>
      <c r="H165" s="99"/>
      <c r="I165" s="99"/>
      <c r="J165" s="98"/>
      <c r="K165" s="100"/>
      <c r="L165" s="99"/>
      <c r="M165" s="99"/>
      <c r="N165" s="99"/>
      <c r="O165" s="98"/>
    </row>
    <row r="166" spans="1:15" ht="15.75" thickBot="1" x14ac:dyDescent="0.3">
      <c r="A166" s="483"/>
      <c r="B166" s="483"/>
      <c r="C166" s="486"/>
      <c r="D166" s="19" t="s">
        <v>5</v>
      </c>
      <c r="E166" s="527"/>
      <c r="F166" s="97"/>
      <c r="G166" s="96"/>
      <c r="H166" s="96"/>
      <c r="I166" s="96"/>
      <c r="J166" s="95"/>
      <c r="K166" s="97"/>
      <c r="L166" s="96"/>
      <c r="M166" s="96"/>
      <c r="N166" s="96"/>
      <c r="O166" s="95"/>
    </row>
    <row r="167" spans="1:15" ht="15.75" thickBot="1" x14ac:dyDescent="0.3">
      <c r="A167" s="484"/>
      <c r="B167" s="484"/>
      <c r="C167" s="487"/>
      <c r="D167" s="19" t="s">
        <v>320</v>
      </c>
      <c r="E167" s="94">
        <v>494610.48</v>
      </c>
      <c r="F167" s="93">
        <f>E167-SUM(G167:J167)</f>
        <v>111781.96847999998</v>
      </c>
      <c r="G167" s="92"/>
      <c r="H167" s="89">
        <f>(E167-G167-I167-J167)*0.774</f>
        <v>382828.51152</v>
      </c>
      <c r="I167" s="92"/>
      <c r="J167" s="91"/>
      <c r="K167" s="90">
        <f t="shared" ref="K167:O168" si="16">F167/$E167*100</f>
        <v>22.599999999999998</v>
      </c>
      <c r="L167" s="89">
        <f t="shared" si="16"/>
        <v>0</v>
      </c>
      <c r="M167" s="89">
        <f t="shared" si="16"/>
        <v>77.400000000000006</v>
      </c>
      <c r="N167" s="89">
        <f t="shared" si="16"/>
        <v>0</v>
      </c>
      <c r="O167" s="88">
        <f t="shared" si="16"/>
        <v>0</v>
      </c>
    </row>
    <row r="168" spans="1:15" ht="15.75" thickBot="1" x14ac:dyDescent="0.3">
      <c r="A168" s="86" t="s">
        <v>148</v>
      </c>
      <c r="B168" s="86"/>
      <c r="C168" s="87"/>
      <c r="D168" s="86" t="s">
        <v>149</v>
      </c>
      <c r="E168" s="85">
        <v>13269326.449999999</v>
      </c>
      <c r="F168" s="84">
        <f>E168-SUM(G168:J168)</f>
        <v>2946874.0188199989</v>
      </c>
      <c r="G168" s="83">
        <f>SUM(G3:G167)</f>
        <v>230060.88</v>
      </c>
      <c r="H168" s="83">
        <f>SUM(H3:H167)</f>
        <v>10092391.551179999</v>
      </c>
      <c r="I168" s="83">
        <f>SUM(I3:I167)</f>
        <v>0</v>
      </c>
      <c r="J168" s="82">
        <f>SUM(J3:J167)</f>
        <v>0</v>
      </c>
      <c r="K168" s="81">
        <f t="shared" si="16"/>
        <v>22.20816580196502</v>
      </c>
      <c r="L168" s="80">
        <f t="shared" si="16"/>
        <v>1.7337796373228878</v>
      </c>
      <c r="M168" s="80">
        <f t="shared" si="16"/>
        <v>76.05805456071208</v>
      </c>
      <c r="N168" s="80">
        <f t="shared" si="16"/>
        <v>0</v>
      </c>
      <c r="O168" s="79">
        <f t="shared" si="16"/>
        <v>0</v>
      </c>
    </row>
    <row r="169" spans="1:15" x14ac:dyDescent="0.25">
      <c r="F169" s="78"/>
      <c r="G169" s="78"/>
      <c r="H169" s="78"/>
      <c r="I169" s="78"/>
      <c r="J169" s="78"/>
      <c r="K169" s="78"/>
    </row>
    <row r="170" spans="1:15" x14ac:dyDescent="0.25">
      <c r="F170" s="78"/>
      <c r="G170" s="78"/>
      <c r="H170" s="295">
        <v>10092216.060000001</v>
      </c>
      <c r="I170" s="78"/>
      <c r="J170" s="78"/>
      <c r="K170" s="78"/>
    </row>
    <row r="171" spans="1:15" x14ac:dyDescent="0.25">
      <c r="F171" s="78"/>
      <c r="G171" s="78"/>
      <c r="H171" s="78"/>
      <c r="I171" s="78"/>
      <c r="J171" s="78"/>
      <c r="K171" s="78"/>
    </row>
    <row r="172" spans="1:15" x14ac:dyDescent="0.25">
      <c r="F172" s="78"/>
      <c r="G172" s="78"/>
      <c r="H172" s="78"/>
      <c r="I172" s="78"/>
      <c r="J172" s="78"/>
      <c r="K172" s="78"/>
    </row>
    <row r="173" spans="1:15" x14ac:dyDescent="0.25">
      <c r="F173" s="78"/>
      <c r="G173" s="78"/>
      <c r="H173" s="78"/>
      <c r="I173" s="78"/>
      <c r="J173" s="78"/>
      <c r="K173" s="78"/>
    </row>
    <row r="174" spans="1:15" x14ac:dyDescent="0.25">
      <c r="F174" s="78"/>
      <c r="G174" s="78"/>
      <c r="H174" s="78"/>
      <c r="I174" s="78"/>
      <c r="J174" s="78"/>
      <c r="K174" s="78"/>
    </row>
    <row r="175" spans="1:15" x14ac:dyDescent="0.25">
      <c r="F175" s="78"/>
      <c r="G175" s="78"/>
      <c r="H175" s="78"/>
      <c r="I175" s="78"/>
      <c r="J175" s="78"/>
      <c r="K175" s="78"/>
    </row>
    <row r="176" spans="1:15" x14ac:dyDescent="0.25">
      <c r="F176" s="78"/>
      <c r="G176" s="78"/>
      <c r="H176" s="78"/>
      <c r="I176" s="78"/>
      <c r="J176" s="78"/>
      <c r="K176" s="78"/>
    </row>
    <row r="177" spans="6:11" x14ac:dyDescent="0.25">
      <c r="F177" s="78"/>
      <c r="G177" s="78"/>
      <c r="H177" s="78"/>
      <c r="I177" s="78"/>
      <c r="J177" s="78"/>
      <c r="K177" s="78"/>
    </row>
    <row r="178" spans="6:11" x14ac:dyDescent="0.25">
      <c r="F178" s="78"/>
      <c r="G178" s="78"/>
      <c r="H178" s="78"/>
      <c r="I178" s="78"/>
      <c r="J178" s="78"/>
      <c r="K178" s="78"/>
    </row>
  </sheetData>
  <mergeCells count="123">
    <mergeCell ref="B88:B97"/>
    <mergeCell ref="C88:C91"/>
    <mergeCell ref="E88:E89"/>
    <mergeCell ref="C92:C94"/>
    <mergeCell ref="E92:E93"/>
    <mergeCell ref="C95:C97"/>
    <mergeCell ref="E95:E96"/>
    <mergeCell ref="A63:A74"/>
    <mergeCell ref="B64:B66"/>
    <mergeCell ref="C64:C66"/>
    <mergeCell ref="E64:E65"/>
    <mergeCell ref="B68:B70"/>
    <mergeCell ref="C68:C70"/>
    <mergeCell ref="E68:E69"/>
    <mergeCell ref="B72:B74"/>
    <mergeCell ref="C72:C74"/>
    <mergeCell ref="E72:E73"/>
    <mergeCell ref="A4:A8"/>
    <mergeCell ref="B5:B8"/>
    <mergeCell ref="C5:C8"/>
    <mergeCell ref="E13:E14"/>
    <mergeCell ref="E7:E8"/>
    <mergeCell ref="E59:E60"/>
    <mergeCell ref="A43:A52"/>
    <mergeCell ref="B44:B46"/>
    <mergeCell ref="C44:C46"/>
    <mergeCell ref="E44:E45"/>
    <mergeCell ref="B48:B52"/>
    <mergeCell ref="C48:C52"/>
    <mergeCell ref="E48:E49"/>
    <mergeCell ref="A10:A41"/>
    <mergeCell ref="B11:B14"/>
    <mergeCell ref="C11:C14"/>
    <mergeCell ref="E11:E12"/>
    <mergeCell ref="A54:A61"/>
    <mergeCell ref="B55:B57"/>
    <mergeCell ref="C55:C57"/>
    <mergeCell ref="E55:E56"/>
    <mergeCell ref="B59:B61"/>
    <mergeCell ref="C59:C61"/>
    <mergeCell ref="B16:B41"/>
    <mergeCell ref="A160:A167"/>
    <mergeCell ref="B161:B167"/>
    <mergeCell ref="C161:C164"/>
    <mergeCell ref="E161:E162"/>
    <mergeCell ref="C165:C167"/>
    <mergeCell ref="E165:E166"/>
    <mergeCell ref="B152:B154"/>
    <mergeCell ref="C139:C141"/>
    <mergeCell ref="E139:E140"/>
    <mergeCell ref="C148:C150"/>
    <mergeCell ref="E148:E149"/>
    <mergeCell ref="A127:A158"/>
    <mergeCell ref="B128:B147"/>
    <mergeCell ref="C128:C132"/>
    <mergeCell ref="E128:E129"/>
    <mergeCell ref="C133:C135"/>
    <mergeCell ref="E133:E134"/>
    <mergeCell ref="C136:C138"/>
    <mergeCell ref="E136:E137"/>
    <mergeCell ref="B156:B158"/>
    <mergeCell ref="C156:C158"/>
    <mergeCell ref="E156:E157"/>
    <mergeCell ref="C142:C144"/>
    <mergeCell ref="E142:E143"/>
    <mergeCell ref="C145:C147"/>
    <mergeCell ref="E145:E146"/>
    <mergeCell ref="B148:B150"/>
    <mergeCell ref="I7:I8"/>
    <mergeCell ref="F7:F8"/>
    <mergeCell ref="G7:G8"/>
    <mergeCell ref="H7:H8"/>
    <mergeCell ref="B100:B102"/>
    <mergeCell ref="C100:C102"/>
    <mergeCell ref="E100:E101"/>
    <mergeCell ref="B104:B106"/>
    <mergeCell ref="C104:C106"/>
    <mergeCell ref="E104:E105"/>
    <mergeCell ref="B108:B111"/>
    <mergeCell ref="C108:C110"/>
    <mergeCell ref="E108:E109"/>
    <mergeCell ref="B113:B116"/>
    <mergeCell ref="C113:C116"/>
    <mergeCell ref="E113:E114"/>
    <mergeCell ref="C16:C38"/>
    <mergeCell ref="E16:E17"/>
    <mergeCell ref="C39:C41"/>
    <mergeCell ref="E39:E40"/>
    <mergeCell ref="E84:E85"/>
    <mergeCell ref="K1:O1"/>
    <mergeCell ref="F1:J1"/>
    <mergeCell ref="K7:K8"/>
    <mergeCell ref="L7:L8"/>
    <mergeCell ref="M7:M8"/>
    <mergeCell ref="N7:N8"/>
    <mergeCell ref="O7:O8"/>
    <mergeCell ref="C152:C154"/>
    <mergeCell ref="E152:E153"/>
    <mergeCell ref="J7:J8"/>
    <mergeCell ref="A1:C1"/>
    <mergeCell ref="E5:E6"/>
    <mergeCell ref="A99:A125"/>
    <mergeCell ref="B118:B125"/>
    <mergeCell ref="C118:C125"/>
    <mergeCell ref="E118:E119"/>
    <mergeCell ref="A76:A97"/>
    <mergeCell ref="B77:B82"/>
    <mergeCell ref="C77:C79"/>
    <mergeCell ref="E77:E78"/>
    <mergeCell ref="C80:C82"/>
    <mergeCell ref="E80:E81"/>
    <mergeCell ref="B84:B86"/>
    <mergeCell ref="C84:C86"/>
    <mergeCell ref="K13:K14"/>
    <mergeCell ref="L13:L14"/>
    <mergeCell ref="M13:M14"/>
    <mergeCell ref="N13:N14"/>
    <mergeCell ref="O13:O14"/>
    <mergeCell ref="F13:F14"/>
    <mergeCell ref="J13:J14"/>
    <mergeCell ref="I13:I14"/>
    <mergeCell ref="H13:H14"/>
    <mergeCell ref="G13:G14"/>
  </mergeCells>
  <pageMargins left="0.23622047244094491" right="0.23622047244094491" top="0.74803149606299213" bottom="0.74803149606299213" header="0.31496062992125984" footer="0.31496062992125984"/>
  <pageSetup paperSize="9" scale="86" fitToHeight="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3"/>
  <sheetViews>
    <sheetView topLeftCell="D1" zoomScale="89" zoomScaleNormal="89" workbookViewId="0">
      <selection activeCell="L2" sqref="L2:M2"/>
    </sheetView>
  </sheetViews>
  <sheetFormatPr defaultRowHeight="15" x14ac:dyDescent="0.25"/>
  <cols>
    <col min="1" max="1" width="6.42578125" customWidth="1"/>
    <col min="2" max="2" width="6.28515625" customWidth="1"/>
    <col min="3" max="3" width="5.42578125" customWidth="1"/>
    <col min="4" max="4" width="49.140625" customWidth="1"/>
    <col min="5" max="11" width="15.140625" customWidth="1"/>
    <col min="12" max="17" width="7.42578125" customWidth="1"/>
    <col min="18" max="21" width="9" customWidth="1"/>
  </cols>
  <sheetData>
    <row r="1" spans="1:17" ht="15.75" thickBot="1" x14ac:dyDescent="0.3">
      <c r="A1" s="470">
        <v>2011</v>
      </c>
      <c r="B1" s="471"/>
      <c r="C1" s="472"/>
      <c r="D1" s="151" t="s">
        <v>305</v>
      </c>
      <c r="E1" s="150"/>
      <c r="F1" s="470" t="s">
        <v>306</v>
      </c>
      <c r="G1" s="471"/>
      <c r="H1" s="471"/>
      <c r="I1" s="471"/>
      <c r="J1" s="471"/>
      <c r="K1" s="472"/>
      <c r="L1" s="523" t="s">
        <v>307</v>
      </c>
      <c r="M1" s="524"/>
      <c r="N1" s="524"/>
      <c r="O1" s="524"/>
      <c r="P1" s="524"/>
      <c r="Q1" s="525"/>
    </row>
    <row r="2" spans="1:17" ht="27" thickBot="1" x14ac:dyDescent="0.3">
      <c r="A2" s="87" t="s">
        <v>0</v>
      </c>
      <c r="B2" s="87" t="s">
        <v>308</v>
      </c>
      <c r="C2" s="87" t="s">
        <v>304</v>
      </c>
      <c r="D2" s="87" t="s">
        <v>1</v>
      </c>
      <c r="E2" s="77" t="s">
        <v>309</v>
      </c>
      <c r="F2" s="203" t="s">
        <v>310</v>
      </c>
      <c r="G2" s="204" t="s">
        <v>537</v>
      </c>
      <c r="H2" s="204" t="s">
        <v>358</v>
      </c>
      <c r="I2" s="204" t="s">
        <v>312</v>
      </c>
      <c r="J2" s="204" t="s">
        <v>313</v>
      </c>
      <c r="K2" s="205" t="s">
        <v>314</v>
      </c>
      <c r="L2" s="147" t="s">
        <v>315</v>
      </c>
      <c r="M2" s="467" t="s">
        <v>496</v>
      </c>
      <c r="N2" s="467" t="s">
        <v>358</v>
      </c>
      <c r="O2" s="468" t="s">
        <v>317</v>
      </c>
      <c r="P2" s="467" t="s">
        <v>318</v>
      </c>
      <c r="Q2" s="469" t="s">
        <v>319</v>
      </c>
    </row>
    <row r="3" spans="1:17" ht="15.75" thickBot="1" x14ac:dyDescent="0.3">
      <c r="A3" s="34">
        <v>10</v>
      </c>
      <c r="B3" s="34"/>
      <c r="C3" s="35"/>
      <c r="D3" s="34" t="s">
        <v>87</v>
      </c>
      <c r="E3" s="199">
        <v>150000</v>
      </c>
      <c r="F3" s="207"/>
      <c r="G3" s="208"/>
      <c r="H3" s="208"/>
      <c r="I3" s="208"/>
      <c r="J3" s="208"/>
      <c r="K3" s="209"/>
      <c r="L3" s="207"/>
      <c r="M3" s="208"/>
      <c r="N3" s="208"/>
      <c r="O3" s="208"/>
      <c r="P3" s="208"/>
      <c r="Q3" s="209"/>
    </row>
    <row r="4" spans="1:17" ht="15.75" thickBot="1" x14ac:dyDescent="0.3">
      <c r="A4" s="536"/>
      <c r="B4" s="38">
        <v>1010</v>
      </c>
      <c r="C4" s="39"/>
      <c r="D4" s="38" t="s">
        <v>88</v>
      </c>
      <c r="E4" s="200">
        <v>150000</v>
      </c>
      <c r="F4" s="210"/>
      <c r="G4" s="211"/>
      <c r="H4" s="211"/>
      <c r="I4" s="211"/>
      <c r="J4" s="211"/>
      <c r="K4" s="212"/>
      <c r="L4" s="210"/>
      <c r="M4" s="211"/>
      <c r="N4" s="211"/>
      <c r="O4" s="211"/>
      <c r="P4" s="211"/>
      <c r="Q4" s="212"/>
    </row>
    <row r="5" spans="1:17" ht="45" x14ac:dyDescent="0.25">
      <c r="A5" s="537"/>
      <c r="B5" s="536"/>
      <c r="C5" s="540">
        <v>6010</v>
      </c>
      <c r="D5" s="37" t="s">
        <v>21</v>
      </c>
      <c r="E5" s="543">
        <v>150000</v>
      </c>
      <c r="F5" s="210"/>
      <c r="G5" s="211"/>
      <c r="H5" s="211"/>
      <c r="I5" s="211"/>
      <c r="J5" s="211"/>
      <c r="K5" s="212"/>
      <c r="L5" s="210"/>
      <c r="M5" s="211"/>
      <c r="N5" s="211"/>
      <c r="O5" s="211"/>
      <c r="P5" s="211"/>
      <c r="Q5" s="212"/>
    </row>
    <row r="6" spans="1:17" ht="15.75" thickBot="1" x14ac:dyDescent="0.3">
      <c r="A6" s="537"/>
      <c r="B6" s="537"/>
      <c r="C6" s="541"/>
      <c r="D6" s="40" t="s">
        <v>5</v>
      </c>
      <c r="E6" s="544"/>
      <c r="F6" s="213"/>
      <c r="G6" s="214"/>
      <c r="H6" s="214"/>
      <c r="I6" s="214"/>
      <c r="J6" s="214"/>
      <c r="K6" s="215"/>
      <c r="L6" s="213"/>
      <c r="M6" s="214"/>
      <c r="N6" s="214"/>
      <c r="O6" s="214"/>
      <c r="P6" s="214"/>
      <c r="Q6" s="215"/>
    </row>
    <row r="7" spans="1:17" ht="15.75" thickBot="1" x14ac:dyDescent="0.3">
      <c r="A7" s="538"/>
      <c r="B7" s="539"/>
      <c r="C7" s="542"/>
      <c r="D7" s="40" t="s">
        <v>89</v>
      </c>
      <c r="E7" s="201">
        <v>150000</v>
      </c>
      <c r="F7" s="206">
        <f>E7-SUM(G7:K7)</f>
        <v>0</v>
      </c>
      <c r="G7" s="206">
        <v>150000</v>
      </c>
      <c r="H7" s="206">
        <f>(E7-G7-J7-K7)*(8300000/(E$163-G$163-J$163-K$163))</f>
        <v>0</v>
      </c>
      <c r="I7" s="206">
        <f>(E7-G7-J7-K7)*(2640000/(E$163-G$163-J$163-K$163))</f>
        <v>0</v>
      </c>
      <c r="J7" s="206"/>
      <c r="K7" s="206"/>
      <c r="L7" s="206">
        <f>F7/$E7*100</f>
        <v>0</v>
      </c>
      <c r="M7" s="206">
        <f t="shared" ref="M7:Q7" si="0">G7/$E7*100</f>
        <v>100</v>
      </c>
      <c r="N7" s="206">
        <f t="shared" si="0"/>
        <v>0</v>
      </c>
      <c r="O7" s="206">
        <f t="shared" si="0"/>
        <v>0</v>
      </c>
      <c r="P7" s="206">
        <f t="shared" si="0"/>
        <v>0</v>
      </c>
      <c r="Q7" s="206">
        <f t="shared" si="0"/>
        <v>0</v>
      </c>
    </row>
    <row r="8" spans="1:17" ht="15.75" thickBot="1" x14ac:dyDescent="0.3">
      <c r="A8" s="41">
        <v>600</v>
      </c>
      <c r="B8" s="34"/>
      <c r="C8" s="35"/>
      <c r="D8" s="34" t="s">
        <v>2</v>
      </c>
      <c r="E8" s="199">
        <v>11979064.74</v>
      </c>
      <c r="F8" s="207"/>
      <c r="G8" s="208"/>
      <c r="H8" s="208"/>
      <c r="I8" s="208"/>
      <c r="J8" s="208"/>
      <c r="K8" s="209"/>
      <c r="L8" s="207"/>
      <c r="M8" s="208"/>
      <c r="N8" s="208"/>
      <c r="O8" s="208"/>
      <c r="P8" s="208"/>
      <c r="Q8" s="209"/>
    </row>
    <row r="9" spans="1:17" ht="15.75" thickBot="1" x14ac:dyDescent="0.3">
      <c r="A9" s="536"/>
      <c r="B9" s="38">
        <v>60013</v>
      </c>
      <c r="C9" s="39"/>
      <c r="D9" s="38" t="s">
        <v>90</v>
      </c>
      <c r="E9" s="200">
        <v>150000</v>
      </c>
      <c r="F9" s="210"/>
      <c r="G9" s="211"/>
      <c r="H9" s="211"/>
      <c r="I9" s="211"/>
      <c r="J9" s="211"/>
      <c r="K9" s="212"/>
      <c r="L9" s="210"/>
      <c r="M9" s="211"/>
      <c r="N9" s="211"/>
      <c r="O9" s="211"/>
      <c r="P9" s="211"/>
      <c r="Q9" s="212"/>
    </row>
    <row r="10" spans="1:17" ht="60" x14ac:dyDescent="0.25">
      <c r="A10" s="537"/>
      <c r="B10" s="536"/>
      <c r="C10" s="540">
        <v>6300</v>
      </c>
      <c r="D10" s="37" t="s">
        <v>4</v>
      </c>
      <c r="E10" s="543">
        <v>150000</v>
      </c>
      <c r="F10" s="210"/>
      <c r="G10" s="211"/>
      <c r="H10" s="211"/>
      <c r="I10" s="211"/>
      <c r="J10" s="211"/>
      <c r="K10" s="212"/>
      <c r="L10" s="210"/>
      <c r="M10" s="211"/>
      <c r="N10" s="211"/>
      <c r="O10" s="211"/>
      <c r="P10" s="211"/>
      <c r="Q10" s="212"/>
    </row>
    <row r="11" spans="1:17" ht="15.75" thickBot="1" x14ac:dyDescent="0.3">
      <c r="A11" s="537"/>
      <c r="B11" s="537"/>
      <c r="C11" s="541"/>
      <c r="D11" s="40" t="s">
        <v>5</v>
      </c>
      <c r="E11" s="544"/>
      <c r="F11" s="213"/>
      <c r="G11" s="214"/>
      <c r="H11" s="214"/>
      <c r="I11" s="214"/>
      <c r="J11" s="214"/>
      <c r="K11" s="215"/>
      <c r="L11" s="213"/>
      <c r="M11" s="214"/>
      <c r="N11" s="214"/>
      <c r="O11" s="214"/>
      <c r="P11" s="214"/>
      <c r="Q11" s="215"/>
    </row>
    <row r="12" spans="1:17" ht="45.75" thickBot="1" x14ac:dyDescent="0.3">
      <c r="A12" s="537"/>
      <c r="B12" s="538"/>
      <c r="C12" s="545"/>
      <c r="D12" s="40" t="s">
        <v>91</v>
      </c>
      <c r="E12" s="201">
        <v>150000</v>
      </c>
      <c r="F12" s="206">
        <f>E12-SUM(G12:K12)</f>
        <v>29911.671455855336</v>
      </c>
      <c r="G12" s="206"/>
      <c r="H12" s="206">
        <f>(E12-G12-J12-K12)*(8300000/(E$163-G$163-J$163-K$163))</f>
        <v>91109.060961279771</v>
      </c>
      <c r="I12" s="206">
        <f>(E12-G12-J12-K12)*(2640000/(E$163-G$163-J$163-K$163))</f>
        <v>28979.267582864893</v>
      </c>
      <c r="J12" s="206"/>
      <c r="K12" s="206"/>
      <c r="L12" s="206">
        <f>F12/$E12*100</f>
        <v>19.941114303903557</v>
      </c>
      <c r="M12" s="206">
        <f t="shared" ref="M12:Q12" si="1">G12/$E12*100</f>
        <v>0</v>
      </c>
      <c r="N12" s="206">
        <f t="shared" si="1"/>
        <v>60.73937397418652</v>
      </c>
      <c r="O12" s="206">
        <f t="shared" si="1"/>
        <v>19.319511721909929</v>
      </c>
      <c r="P12" s="206">
        <f t="shared" si="1"/>
        <v>0</v>
      </c>
      <c r="Q12" s="206">
        <f t="shared" si="1"/>
        <v>0</v>
      </c>
    </row>
    <row r="13" spans="1:17" ht="15.75" thickBot="1" x14ac:dyDescent="0.3">
      <c r="A13" s="537"/>
      <c r="B13" s="38">
        <v>60016</v>
      </c>
      <c r="C13" s="39"/>
      <c r="D13" s="38" t="s">
        <v>7</v>
      </c>
      <c r="E13" s="200">
        <v>11829064.74</v>
      </c>
      <c r="F13" s="207"/>
      <c r="G13" s="208"/>
      <c r="H13" s="208"/>
      <c r="I13" s="208"/>
      <c r="J13" s="208"/>
      <c r="K13" s="209"/>
      <c r="L13" s="207"/>
      <c r="M13" s="208"/>
      <c r="N13" s="208"/>
      <c r="O13" s="208"/>
      <c r="P13" s="208"/>
      <c r="Q13" s="209"/>
    </row>
    <row r="14" spans="1:17" x14ac:dyDescent="0.25">
      <c r="A14" s="537"/>
      <c r="B14" s="536"/>
      <c r="C14" s="540">
        <v>6050</v>
      </c>
      <c r="D14" s="37" t="s">
        <v>8</v>
      </c>
      <c r="E14" s="543">
        <v>10794991.82</v>
      </c>
      <c r="F14" s="210"/>
      <c r="G14" s="211"/>
      <c r="H14" s="211"/>
      <c r="I14" s="211"/>
      <c r="J14" s="211"/>
      <c r="K14" s="212"/>
      <c r="L14" s="210"/>
      <c r="M14" s="211"/>
      <c r="N14" s="211"/>
      <c r="O14" s="211"/>
      <c r="P14" s="211"/>
      <c r="Q14" s="212"/>
    </row>
    <row r="15" spans="1:17" ht="15.75" thickBot="1" x14ac:dyDescent="0.3">
      <c r="A15" s="537"/>
      <c r="B15" s="537"/>
      <c r="C15" s="541"/>
      <c r="D15" s="40" t="s">
        <v>5</v>
      </c>
      <c r="E15" s="544"/>
      <c r="F15" s="213"/>
      <c r="G15" s="214"/>
      <c r="H15" s="214"/>
      <c r="I15" s="214"/>
      <c r="J15" s="214"/>
      <c r="K15" s="215"/>
      <c r="L15" s="213"/>
      <c r="M15" s="214"/>
      <c r="N15" s="214"/>
      <c r="O15" s="214"/>
      <c r="P15" s="214"/>
      <c r="Q15" s="215"/>
    </row>
    <row r="16" spans="1:17" ht="15.75" thickBot="1" x14ac:dyDescent="0.3">
      <c r="A16" s="537"/>
      <c r="B16" s="537"/>
      <c r="C16" s="541"/>
      <c r="D16" s="40" t="s">
        <v>10</v>
      </c>
      <c r="E16" s="201">
        <v>73609.960000000006</v>
      </c>
      <c r="F16" s="206">
        <f t="shared" ref="F16:F36" si="2">E16-SUM(G16:K16)</f>
        <v>14678.64626265769</v>
      </c>
      <c r="G16" s="206"/>
      <c r="H16" s="206">
        <f>(E16-G16-J16-K16)*(8300000/(E$163-G$163-J$163-K$163))</f>
        <v>44710.228886649107</v>
      </c>
      <c r="I16" s="206">
        <f>(E16-G16-J16-K16)*(2640000/(E$163-G$163-J$163-K$163))</f>
        <v>14221.084850693211</v>
      </c>
      <c r="J16" s="206"/>
      <c r="K16" s="206"/>
      <c r="L16" s="206">
        <f>F16/$E16*100</f>
        <v>19.941114303903561</v>
      </c>
      <c r="M16" s="206">
        <f t="shared" ref="M16:Q16" si="3">G16/$E16*100</f>
        <v>0</v>
      </c>
      <c r="N16" s="206">
        <f t="shared" si="3"/>
        <v>60.73937397418652</v>
      </c>
      <c r="O16" s="206">
        <f t="shared" si="3"/>
        <v>19.319511721909929</v>
      </c>
      <c r="P16" s="206">
        <f t="shared" si="3"/>
        <v>0</v>
      </c>
      <c r="Q16" s="206">
        <f t="shared" si="3"/>
        <v>0</v>
      </c>
    </row>
    <row r="17" spans="1:17" ht="15.75" thickBot="1" x14ac:dyDescent="0.3">
      <c r="A17" s="537"/>
      <c r="B17" s="537"/>
      <c r="C17" s="541"/>
      <c r="D17" s="40" t="s">
        <v>93</v>
      </c>
      <c r="E17" s="201">
        <v>38130</v>
      </c>
      <c r="F17" s="206">
        <f t="shared" si="2"/>
        <v>7603.5468840784233</v>
      </c>
      <c r="G17" s="206"/>
      <c r="H17" s="206">
        <f t="shared" ref="H17:H36" si="4">(E17-G17-J17-K17)*(8300000/(E$163-G$163-J$163-K$163))</f>
        <v>23159.923296357319</v>
      </c>
      <c r="I17" s="206">
        <f t="shared" ref="I17:I36" si="5">(E17-G17-J17-K17)*(2640000/(E$163-G$163-J$163-K$163))</f>
        <v>7366.5298195642563</v>
      </c>
      <c r="J17" s="206"/>
      <c r="K17" s="206"/>
      <c r="L17" s="206">
        <f t="shared" ref="L17:L36" si="6">F17/$E17*100</f>
        <v>19.941114303903547</v>
      </c>
      <c r="M17" s="206">
        <f t="shared" ref="M17:M36" si="7">G17/$E17*100</f>
        <v>0</v>
      </c>
      <c r="N17" s="206">
        <f t="shared" ref="N17:N36" si="8">H17/$E17*100</f>
        <v>60.73937397418652</v>
      </c>
      <c r="O17" s="206">
        <f t="shared" ref="O17:O36" si="9">I17/$E17*100</f>
        <v>19.319511721909929</v>
      </c>
      <c r="P17" s="206">
        <f t="shared" ref="P17:P36" si="10">J17/$E17*100</f>
        <v>0</v>
      </c>
      <c r="Q17" s="206">
        <f t="shared" ref="Q17:Q36" si="11">K17/$E17*100</f>
        <v>0</v>
      </c>
    </row>
    <row r="18" spans="1:17" ht="30.75" thickBot="1" x14ac:dyDescent="0.3">
      <c r="A18" s="537"/>
      <c r="B18" s="537"/>
      <c r="C18" s="541"/>
      <c r="D18" s="40" t="s">
        <v>94</v>
      </c>
      <c r="E18" s="201">
        <v>122757.99</v>
      </c>
      <c r="F18" s="206">
        <f t="shared" si="2"/>
        <v>24479.311103074506</v>
      </c>
      <c r="G18" s="206"/>
      <c r="H18" s="206">
        <f t="shared" si="4"/>
        <v>74562.434629294483</v>
      </c>
      <c r="I18" s="206">
        <f t="shared" si="5"/>
        <v>23716.24426763102</v>
      </c>
      <c r="J18" s="206"/>
      <c r="K18" s="206"/>
      <c r="L18" s="206">
        <f t="shared" si="6"/>
        <v>19.941114303903561</v>
      </c>
      <c r="M18" s="206">
        <f t="shared" si="7"/>
        <v>0</v>
      </c>
      <c r="N18" s="206">
        <f t="shared" si="8"/>
        <v>60.739373974186506</v>
      </c>
      <c r="O18" s="206">
        <f t="shared" si="9"/>
        <v>19.319511721909929</v>
      </c>
      <c r="P18" s="206">
        <f t="shared" si="10"/>
        <v>0</v>
      </c>
      <c r="Q18" s="206">
        <f t="shared" si="11"/>
        <v>0</v>
      </c>
    </row>
    <row r="19" spans="1:17" ht="15.75" thickBot="1" x14ac:dyDescent="0.3">
      <c r="A19" s="537"/>
      <c r="B19" s="537"/>
      <c r="C19" s="541"/>
      <c r="D19" s="40" t="s">
        <v>95</v>
      </c>
      <c r="E19" s="201">
        <v>23000</v>
      </c>
      <c r="F19" s="206">
        <f t="shared" si="2"/>
        <v>2991.1671455855358</v>
      </c>
      <c r="G19" s="206">
        <v>8000</v>
      </c>
      <c r="H19" s="206">
        <f t="shared" si="4"/>
        <v>9110.9060961279774</v>
      </c>
      <c r="I19" s="206">
        <f t="shared" si="5"/>
        <v>2897.9267582864895</v>
      </c>
      <c r="J19" s="206"/>
      <c r="K19" s="206"/>
      <c r="L19" s="206">
        <f t="shared" si="6"/>
        <v>13.005074546024067</v>
      </c>
      <c r="M19" s="206">
        <f t="shared" si="7"/>
        <v>34.782608695652172</v>
      </c>
      <c r="N19" s="206">
        <f t="shared" si="8"/>
        <v>39.612635200556426</v>
      </c>
      <c r="O19" s="206">
        <f t="shared" si="9"/>
        <v>12.599681557767346</v>
      </c>
      <c r="P19" s="206">
        <f t="shared" si="10"/>
        <v>0</v>
      </c>
      <c r="Q19" s="206">
        <f t="shared" si="11"/>
        <v>0</v>
      </c>
    </row>
    <row r="20" spans="1:17" ht="15.75" thickBot="1" x14ac:dyDescent="0.3">
      <c r="A20" s="537"/>
      <c r="B20" s="537"/>
      <c r="C20" s="541"/>
      <c r="D20" s="40" t="s">
        <v>96</v>
      </c>
      <c r="E20" s="201">
        <v>18905.689999999999</v>
      </c>
      <c r="F20" s="206">
        <f t="shared" si="2"/>
        <v>3770.0052528416636</v>
      </c>
      <c r="G20" s="206"/>
      <c r="H20" s="206">
        <f t="shared" si="4"/>
        <v>11483.197751500382</v>
      </c>
      <c r="I20" s="206">
        <f t="shared" si="5"/>
        <v>3652.4869956579532</v>
      </c>
      <c r="J20" s="206"/>
      <c r="K20" s="206"/>
      <c r="L20" s="206">
        <f t="shared" si="6"/>
        <v>19.941114303903554</v>
      </c>
      <c r="M20" s="206">
        <f t="shared" si="7"/>
        <v>0</v>
      </c>
      <c r="N20" s="206">
        <f t="shared" si="8"/>
        <v>60.73937397418652</v>
      </c>
      <c r="O20" s="206">
        <f t="shared" si="9"/>
        <v>19.319511721909929</v>
      </c>
      <c r="P20" s="206">
        <f t="shared" si="10"/>
        <v>0</v>
      </c>
      <c r="Q20" s="206">
        <f t="shared" si="11"/>
        <v>0</v>
      </c>
    </row>
    <row r="21" spans="1:17" ht="15.75" thickBot="1" x14ac:dyDescent="0.3">
      <c r="A21" s="537"/>
      <c r="B21" s="537"/>
      <c r="C21" s="541"/>
      <c r="D21" s="40" t="s">
        <v>97</v>
      </c>
      <c r="E21" s="201">
        <v>16800</v>
      </c>
      <c r="F21" s="206">
        <f t="shared" si="2"/>
        <v>3350.1072030557971</v>
      </c>
      <c r="G21" s="206"/>
      <c r="H21" s="206">
        <f t="shared" si="4"/>
        <v>10204.214827663334</v>
      </c>
      <c r="I21" s="206">
        <f t="shared" si="5"/>
        <v>3245.6779692808682</v>
      </c>
      <c r="J21" s="206"/>
      <c r="K21" s="206"/>
      <c r="L21" s="206">
        <f t="shared" si="6"/>
        <v>19.941114303903554</v>
      </c>
      <c r="M21" s="206">
        <f t="shared" si="7"/>
        <v>0</v>
      </c>
      <c r="N21" s="206">
        <f t="shared" si="8"/>
        <v>60.73937397418652</v>
      </c>
      <c r="O21" s="206">
        <f t="shared" si="9"/>
        <v>19.319511721909929</v>
      </c>
      <c r="P21" s="206">
        <f t="shared" si="10"/>
        <v>0</v>
      </c>
      <c r="Q21" s="206">
        <f t="shared" si="11"/>
        <v>0</v>
      </c>
    </row>
    <row r="22" spans="1:17" ht="15.75" thickBot="1" x14ac:dyDescent="0.3">
      <c r="A22" s="537"/>
      <c r="B22" s="537"/>
      <c r="C22" s="541"/>
      <c r="D22" s="40" t="s">
        <v>98</v>
      </c>
      <c r="E22" s="201">
        <v>720607.57</v>
      </c>
      <c r="F22" s="206">
        <f t="shared" si="2"/>
        <v>143697.17921628174</v>
      </c>
      <c r="G22" s="206"/>
      <c r="H22" s="206">
        <f t="shared" si="4"/>
        <v>437692.52682859788</v>
      </c>
      <c r="I22" s="206">
        <f t="shared" si="5"/>
        <v>139217.86395512029</v>
      </c>
      <c r="J22" s="206"/>
      <c r="K22" s="206"/>
      <c r="L22" s="206">
        <f t="shared" si="6"/>
        <v>19.941114303903547</v>
      </c>
      <c r="M22" s="206">
        <f t="shared" si="7"/>
        <v>0</v>
      </c>
      <c r="N22" s="206">
        <f t="shared" si="8"/>
        <v>60.73937397418652</v>
      </c>
      <c r="O22" s="206">
        <f t="shared" si="9"/>
        <v>19.319511721909929</v>
      </c>
      <c r="P22" s="206">
        <f t="shared" si="10"/>
        <v>0</v>
      </c>
      <c r="Q22" s="206">
        <f t="shared" si="11"/>
        <v>0</v>
      </c>
    </row>
    <row r="23" spans="1:17" ht="15.75" thickBot="1" x14ac:dyDescent="0.3">
      <c r="A23" s="537"/>
      <c r="B23" s="537"/>
      <c r="C23" s="541"/>
      <c r="D23" s="40" t="s">
        <v>99</v>
      </c>
      <c r="E23" s="201">
        <v>17500</v>
      </c>
      <c r="F23" s="206">
        <f t="shared" si="2"/>
        <v>3489.695003183122</v>
      </c>
      <c r="G23" s="206"/>
      <c r="H23" s="206">
        <f t="shared" si="4"/>
        <v>10629.390445482641</v>
      </c>
      <c r="I23" s="206">
        <f t="shared" si="5"/>
        <v>3380.9145513342378</v>
      </c>
      <c r="J23" s="206"/>
      <c r="K23" s="206"/>
      <c r="L23" s="206">
        <f t="shared" si="6"/>
        <v>19.941114303903554</v>
      </c>
      <c r="M23" s="206">
        <f t="shared" si="7"/>
        <v>0</v>
      </c>
      <c r="N23" s="206">
        <f t="shared" si="8"/>
        <v>60.73937397418652</v>
      </c>
      <c r="O23" s="206">
        <f t="shared" si="9"/>
        <v>19.319511721909929</v>
      </c>
      <c r="P23" s="206">
        <f t="shared" si="10"/>
        <v>0</v>
      </c>
      <c r="Q23" s="206">
        <f t="shared" si="11"/>
        <v>0</v>
      </c>
    </row>
    <row r="24" spans="1:17" ht="15.75" thickBot="1" x14ac:dyDescent="0.3">
      <c r="A24" s="537"/>
      <c r="B24" s="537"/>
      <c r="C24" s="541"/>
      <c r="D24" s="40" t="s">
        <v>100</v>
      </c>
      <c r="E24" s="201">
        <v>27982.5</v>
      </c>
      <c r="F24" s="206">
        <f t="shared" si="2"/>
        <v>5580.0223100898111</v>
      </c>
      <c r="G24" s="206"/>
      <c r="H24" s="206">
        <f t="shared" si="4"/>
        <v>16996.395322326742</v>
      </c>
      <c r="I24" s="206">
        <f t="shared" si="5"/>
        <v>5406.0823675834463</v>
      </c>
      <c r="J24" s="206"/>
      <c r="K24" s="206"/>
      <c r="L24" s="206">
        <f t="shared" si="6"/>
        <v>19.94111430390355</v>
      </c>
      <c r="M24" s="206">
        <f t="shared" si="7"/>
        <v>0</v>
      </c>
      <c r="N24" s="206">
        <f t="shared" si="8"/>
        <v>60.73937397418652</v>
      </c>
      <c r="O24" s="206">
        <f t="shared" si="9"/>
        <v>19.319511721909929</v>
      </c>
      <c r="P24" s="206">
        <f t="shared" si="10"/>
        <v>0</v>
      </c>
      <c r="Q24" s="206">
        <f t="shared" si="11"/>
        <v>0</v>
      </c>
    </row>
    <row r="25" spans="1:17" ht="15.75" thickBot="1" x14ac:dyDescent="0.3">
      <c r="A25" s="537"/>
      <c r="B25" s="537"/>
      <c r="C25" s="541"/>
      <c r="D25" s="40" t="s">
        <v>101</v>
      </c>
      <c r="E25" s="201">
        <v>116071</v>
      </c>
      <c r="F25" s="206">
        <f t="shared" si="2"/>
        <v>23145.850783683898</v>
      </c>
      <c r="G25" s="206"/>
      <c r="H25" s="206">
        <f t="shared" si="4"/>
        <v>70500.798765578031</v>
      </c>
      <c r="I25" s="206">
        <f t="shared" si="5"/>
        <v>22424.350450738075</v>
      </c>
      <c r="J25" s="206"/>
      <c r="K25" s="206"/>
      <c r="L25" s="206">
        <f t="shared" si="6"/>
        <v>19.941114303903557</v>
      </c>
      <c r="M25" s="206">
        <f t="shared" si="7"/>
        <v>0</v>
      </c>
      <c r="N25" s="206">
        <f t="shared" si="8"/>
        <v>60.73937397418652</v>
      </c>
      <c r="O25" s="206">
        <f t="shared" si="9"/>
        <v>19.319511721909929</v>
      </c>
      <c r="P25" s="206">
        <f t="shared" si="10"/>
        <v>0</v>
      </c>
      <c r="Q25" s="206">
        <f t="shared" si="11"/>
        <v>0</v>
      </c>
    </row>
    <row r="26" spans="1:17" ht="15.75" thickBot="1" x14ac:dyDescent="0.3">
      <c r="A26" s="537"/>
      <c r="B26" s="537"/>
      <c r="C26" s="541"/>
      <c r="D26" s="40" t="s">
        <v>102</v>
      </c>
      <c r="E26" s="201">
        <v>426267.57</v>
      </c>
      <c r="F26" s="206">
        <f t="shared" si="2"/>
        <v>85002.503374172084</v>
      </c>
      <c r="G26" s="206"/>
      <c r="H26" s="206">
        <f t="shared" si="4"/>
        <v>258912.25347297729</v>
      </c>
      <c r="I26" s="206">
        <f t="shared" si="5"/>
        <v>82352.81315285062</v>
      </c>
      <c r="J26" s="206"/>
      <c r="K26" s="206"/>
      <c r="L26" s="206">
        <f t="shared" si="6"/>
        <v>19.94111430390355</v>
      </c>
      <c r="M26" s="206">
        <f t="shared" si="7"/>
        <v>0</v>
      </c>
      <c r="N26" s="206">
        <f t="shared" si="8"/>
        <v>60.73937397418652</v>
      </c>
      <c r="O26" s="206">
        <f t="shared" si="9"/>
        <v>19.319511721909929</v>
      </c>
      <c r="P26" s="206">
        <f t="shared" si="10"/>
        <v>0</v>
      </c>
      <c r="Q26" s="206">
        <f t="shared" si="11"/>
        <v>0</v>
      </c>
    </row>
    <row r="27" spans="1:17" ht="15.75" thickBot="1" x14ac:dyDescent="0.3">
      <c r="A27" s="537"/>
      <c r="B27" s="537"/>
      <c r="C27" s="541"/>
      <c r="D27" s="40" t="s">
        <v>103</v>
      </c>
      <c r="E27" s="201">
        <v>47500</v>
      </c>
      <c r="F27" s="206">
        <f t="shared" si="2"/>
        <v>9472.0292943541863</v>
      </c>
      <c r="G27" s="206"/>
      <c r="H27" s="206">
        <f t="shared" si="4"/>
        <v>28851.202637738596</v>
      </c>
      <c r="I27" s="206">
        <f t="shared" si="5"/>
        <v>9176.7680679072164</v>
      </c>
      <c r="J27" s="206"/>
      <c r="K27" s="206"/>
      <c r="L27" s="206">
        <f t="shared" si="6"/>
        <v>19.94111430390355</v>
      </c>
      <c r="M27" s="206">
        <f t="shared" si="7"/>
        <v>0</v>
      </c>
      <c r="N27" s="206">
        <f t="shared" si="8"/>
        <v>60.73937397418652</v>
      </c>
      <c r="O27" s="206">
        <f t="shared" si="9"/>
        <v>19.319511721909929</v>
      </c>
      <c r="P27" s="206">
        <f t="shared" si="10"/>
        <v>0</v>
      </c>
      <c r="Q27" s="206">
        <f t="shared" si="11"/>
        <v>0</v>
      </c>
    </row>
    <row r="28" spans="1:17" ht="15.75" thickBot="1" x14ac:dyDescent="0.3">
      <c r="A28" s="537"/>
      <c r="B28" s="537"/>
      <c r="C28" s="541"/>
      <c r="D28" s="40" t="s">
        <v>104</v>
      </c>
      <c r="E28" s="201">
        <v>458199</v>
      </c>
      <c r="F28" s="206">
        <f t="shared" si="2"/>
        <v>91369.986329343054</v>
      </c>
      <c r="G28" s="206"/>
      <c r="H28" s="206">
        <f t="shared" si="4"/>
        <v>278307.20415598288</v>
      </c>
      <c r="I28" s="206">
        <f t="shared" si="5"/>
        <v>88521.809514674082</v>
      </c>
      <c r="J28" s="206"/>
      <c r="K28" s="206"/>
      <c r="L28" s="206">
        <f t="shared" si="6"/>
        <v>19.941114303903557</v>
      </c>
      <c r="M28" s="206">
        <f t="shared" si="7"/>
        <v>0</v>
      </c>
      <c r="N28" s="206">
        <f t="shared" si="8"/>
        <v>60.73937397418652</v>
      </c>
      <c r="O28" s="206">
        <f t="shared" si="9"/>
        <v>19.319511721909929</v>
      </c>
      <c r="P28" s="206">
        <f t="shared" si="10"/>
        <v>0</v>
      </c>
      <c r="Q28" s="206">
        <f t="shared" si="11"/>
        <v>0</v>
      </c>
    </row>
    <row r="29" spans="1:17" ht="15.75" thickBot="1" x14ac:dyDescent="0.3">
      <c r="A29" s="537"/>
      <c r="B29" s="537"/>
      <c r="C29" s="541"/>
      <c r="D29" s="40" t="s">
        <v>105</v>
      </c>
      <c r="E29" s="201">
        <v>254387.82</v>
      </c>
      <c r="F29" s="206">
        <f t="shared" si="2"/>
        <v>50727.76596140844</v>
      </c>
      <c r="G29" s="206"/>
      <c r="H29" s="206">
        <f t="shared" si="4"/>
        <v>154513.56933458045</v>
      </c>
      <c r="I29" s="206">
        <f t="shared" si="5"/>
        <v>49146.484704011134</v>
      </c>
      <c r="J29" s="206"/>
      <c r="K29" s="206"/>
      <c r="L29" s="206">
        <f t="shared" si="6"/>
        <v>19.941114303903561</v>
      </c>
      <c r="M29" s="206">
        <f t="shared" si="7"/>
        <v>0</v>
      </c>
      <c r="N29" s="206">
        <f t="shared" si="8"/>
        <v>60.73937397418652</v>
      </c>
      <c r="O29" s="206">
        <f t="shared" si="9"/>
        <v>19.319511721909929</v>
      </c>
      <c r="P29" s="206">
        <f t="shared" si="10"/>
        <v>0</v>
      </c>
      <c r="Q29" s="206">
        <f t="shared" si="11"/>
        <v>0</v>
      </c>
    </row>
    <row r="30" spans="1:17" ht="15.75" thickBot="1" x14ac:dyDescent="0.3">
      <c r="A30" s="537"/>
      <c r="B30" s="537"/>
      <c r="C30" s="541"/>
      <c r="D30" s="40" t="s">
        <v>106</v>
      </c>
      <c r="E30" s="201">
        <v>7072079.0899999999</v>
      </c>
      <c r="F30" s="206">
        <f t="shared" si="2"/>
        <v>881432.96477414388</v>
      </c>
      <c r="G30" s="206">
        <v>2651900</v>
      </c>
      <c r="H30" s="206">
        <f t="shared" si="4"/>
        <v>2684789.1078038942</v>
      </c>
      <c r="I30" s="206">
        <f t="shared" si="5"/>
        <v>853957.01742196165</v>
      </c>
      <c r="J30" s="206"/>
      <c r="K30" s="206"/>
      <c r="L30" s="206">
        <f t="shared" si="6"/>
        <v>12.463562038220134</v>
      </c>
      <c r="M30" s="206">
        <f t="shared" si="7"/>
        <v>37.498166610577314</v>
      </c>
      <c r="N30" s="206">
        <f t="shared" si="8"/>
        <v>37.96322232312442</v>
      </c>
      <c r="O30" s="206">
        <f t="shared" si="9"/>
        <v>12.07504902807813</v>
      </c>
      <c r="P30" s="206">
        <f t="shared" si="10"/>
        <v>0</v>
      </c>
      <c r="Q30" s="206">
        <f t="shared" si="11"/>
        <v>0</v>
      </c>
    </row>
    <row r="31" spans="1:17" ht="15.75" thickBot="1" x14ac:dyDescent="0.3">
      <c r="A31" s="537"/>
      <c r="B31" s="537"/>
      <c r="C31" s="541"/>
      <c r="D31" s="40" t="s">
        <v>15</v>
      </c>
      <c r="E31" s="201">
        <v>399998.95</v>
      </c>
      <c r="F31" s="206">
        <f t="shared" si="2"/>
        <v>79764.247833914007</v>
      </c>
      <c r="G31" s="206"/>
      <c r="H31" s="206">
        <f t="shared" si="4"/>
        <v>242956.85813331936</v>
      </c>
      <c r="I31" s="206">
        <f t="shared" si="5"/>
        <v>77277.844032766647</v>
      </c>
      <c r="J31" s="206"/>
      <c r="K31" s="206"/>
      <c r="L31" s="206">
        <f t="shared" si="6"/>
        <v>19.941114303903547</v>
      </c>
      <c r="M31" s="206">
        <f t="shared" si="7"/>
        <v>0</v>
      </c>
      <c r="N31" s="206">
        <f t="shared" si="8"/>
        <v>60.73937397418652</v>
      </c>
      <c r="O31" s="206">
        <f t="shared" si="9"/>
        <v>19.319511721909933</v>
      </c>
      <c r="P31" s="206">
        <f t="shared" si="10"/>
        <v>0</v>
      </c>
      <c r="Q31" s="206">
        <f t="shared" si="11"/>
        <v>0</v>
      </c>
    </row>
    <row r="32" spans="1:17" ht="15.75" thickBot="1" x14ac:dyDescent="0.3">
      <c r="A32" s="537"/>
      <c r="B32" s="537"/>
      <c r="C32" s="541"/>
      <c r="D32" s="40" t="s">
        <v>107</v>
      </c>
      <c r="E32" s="201">
        <v>101521.5</v>
      </c>
      <c r="F32" s="206">
        <f t="shared" si="2"/>
        <v>20244.518358037443</v>
      </c>
      <c r="G32" s="206"/>
      <c r="H32" s="206">
        <f t="shared" si="4"/>
        <v>61663.523549203768</v>
      </c>
      <c r="I32" s="206">
        <f t="shared" si="5"/>
        <v>19613.458092758789</v>
      </c>
      <c r="J32" s="206"/>
      <c r="K32" s="206"/>
      <c r="L32" s="206">
        <f t="shared" si="6"/>
        <v>19.94111430390355</v>
      </c>
      <c r="M32" s="206">
        <f t="shared" si="7"/>
        <v>0</v>
      </c>
      <c r="N32" s="206">
        <f t="shared" si="8"/>
        <v>60.73937397418652</v>
      </c>
      <c r="O32" s="206">
        <f t="shared" si="9"/>
        <v>19.319511721909929</v>
      </c>
      <c r="P32" s="206">
        <f t="shared" si="10"/>
        <v>0</v>
      </c>
      <c r="Q32" s="206">
        <f t="shared" si="11"/>
        <v>0</v>
      </c>
    </row>
    <row r="33" spans="1:17" ht="15.75" thickBot="1" x14ac:dyDescent="0.3">
      <c r="A33" s="537"/>
      <c r="B33" s="537"/>
      <c r="C33" s="541"/>
      <c r="D33" s="40" t="s">
        <v>108</v>
      </c>
      <c r="E33" s="201">
        <v>709101.2</v>
      </c>
      <c r="F33" s="206">
        <f t="shared" si="2"/>
        <v>141402.68082235171</v>
      </c>
      <c r="G33" s="206"/>
      <c r="H33" s="206">
        <f t="shared" si="4"/>
        <v>430703.62972344423</v>
      </c>
      <c r="I33" s="206">
        <f t="shared" si="5"/>
        <v>136994.88945420395</v>
      </c>
      <c r="J33" s="206"/>
      <c r="K33" s="206"/>
      <c r="L33" s="206">
        <f t="shared" si="6"/>
        <v>19.94111430390355</v>
      </c>
      <c r="M33" s="206">
        <f t="shared" si="7"/>
        <v>0</v>
      </c>
      <c r="N33" s="206">
        <f t="shared" si="8"/>
        <v>60.73937397418652</v>
      </c>
      <c r="O33" s="206">
        <f t="shared" si="9"/>
        <v>19.319511721909926</v>
      </c>
      <c r="P33" s="206">
        <f t="shared" si="10"/>
        <v>0</v>
      </c>
      <c r="Q33" s="206">
        <f t="shared" si="11"/>
        <v>0</v>
      </c>
    </row>
    <row r="34" spans="1:17" ht="15.75" thickBot="1" x14ac:dyDescent="0.3">
      <c r="A34" s="537"/>
      <c r="B34" s="537"/>
      <c r="C34" s="541"/>
      <c r="D34" s="40" t="s">
        <v>109</v>
      </c>
      <c r="E34" s="201">
        <v>58782</v>
      </c>
      <c r="F34" s="206">
        <f t="shared" si="2"/>
        <v>11721.785810120593</v>
      </c>
      <c r="G34" s="206"/>
      <c r="H34" s="206">
        <f t="shared" si="4"/>
        <v>35703.818809506316</v>
      </c>
      <c r="I34" s="206">
        <f t="shared" si="5"/>
        <v>11356.395380373095</v>
      </c>
      <c r="J34" s="206"/>
      <c r="K34" s="206"/>
      <c r="L34" s="206">
        <f t="shared" si="6"/>
        <v>19.941114303903564</v>
      </c>
      <c r="M34" s="206">
        <f t="shared" si="7"/>
        <v>0</v>
      </c>
      <c r="N34" s="206">
        <f t="shared" si="8"/>
        <v>60.73937397418652</v>
      </c>
      <c r="O34" s="206">
        <f t="shared" si="9"/>
        <v>19.319511721909929</v>
      </c>
      <c r="P34" s="206">
        <f t="shared" si="10"/>
        <v>0</v>
      </c>
      <c r="Q34" s="206">
        <f t="shared" si="11"/>
        <v>0</v>
      </c>
    </row>
    <row r="35" spans="1:17" ht="15.75" thickBot="1" x14ac:dyDescent="0.3">
      <c r="A35" s="537"/>
      <c r="B35" s="537"/>
      <c r="C35" s="541"/>
      <c r="D35" s="40" t="s">
        <v>110</v>
      </c>
      <c r="E35" s="201">
        <v>43050</v>
      </c>
      <c r="F35" s="206">
        <f t="shared" si="2"/>
        <v>8584.6497078304819</v>
      </c>
      <c r="G35" s="206"/>
      <c r="H35" s="206">
        <f t="shared" si="4"/>
        <v>26148.300495887295</v>
      </c>
      <c r="I35" s="206">
        <f t="shared" si="5"/>
        <v>8317.0497962822246</v>
      </c>
      <c r="J35" s="206"/>
      <c r="K35" s="206"/>
      <c r="L35" s="206">
        <f t="shared" si="6"/>
        <v>19.941114303903561</v>
      </c>
      <c r="M35" s="206">
        <f t="shared" si="7"/>
        <v>0</v>
      </c>
      <c r="N35" s="206">
        <f t="shared" si="8"/>
        <v>60.73937397418652</v>
      </c>
      <c r="O35" s="206">
        <f t="shared" si="9"/>
        <v>19.319511721909929</v>
      </c>
      <c r="P35" s="206">
        <f t="shared" si="10"/>
        <v>0</v>
      </c>
      <c r="Q35" s="206">
        <f t="shared" si="11"/>
        <v>0</v>
      </c>
    </row>
    <row r="36" spans="1:17" ht="45.75" thickBot="1" x14ac:dyDescent="0.3">
      <c r="A36" s="537"/>
      <c r="B36" s="537"/>
      <c r="C36" s="545"/>
      <c r="D36" s="40" t="s">
        <v>111</v>
      </c>
      <c r="E36" s="201">
        <v>48739.98</v>
      </c>
      <c r="F36" s="206">
        <f t="shared" si="2"/>
        <v>9719.2951234997381</v>
      </c>
      <c r="G36" s="206"/>
      <c r="H36" s="206">
        <f t="shared" si="4"/>
        <v>29604.358727143714</v>
      </c>
      <c r="I36" s="206">
        <f t="shared" si="5"/>
        <v>9416.3261493565551</v>
      </c>
      <c r="J36" s="206"/>
      <c r="K36" s="206"/>
      <c r="L36" s="206">
        <f t="shared" si="6"/>
        <v>19.941114303903568</v>
      </c>
      <c r="M36" s="206">
        <f t="shared" si="7"/>
        <v>0</v>
      </c>
      <c r="N36" s="206">
        <f t="shared" si="8"/>
        <v>60.73937397418652</v>
      </c>
      <c r="O36" s="206">
        <f t="shared" si="9"/>
        <v>19.319511721909926</v>
      </c>
      <c r="P36" s="206">
        <f t="shared" si="10"/>
        <v>0</v>
      </c>
      <c r="Q36" s="206">
        <f t="shared" si="11"/>
        <v>0</v>
      </c>
    </row>
    <row r="37" spans="1:17" x14ac:dyDescent="0.25">
      <c r="A37" s="537"/>
      <c r="B37" s="537"/>
      <c r="C37" s="540">
        <v>6059</v>
      </c>
      <c r="D37" s="37" t="s">
        <v>8</v>
      </c>
      <c r="E37" s="543">
        <v>239906.05</v>
      </c>
      <c r="F37" s="207"/>
      <c r="G37" s="208"/>
      <c r="H37" s="208"/>
      <c r="I37" s="208"/>
      <c r="J37" s="208"/>
      <c r="K37" s="209"/>
      <c r="L37" s="207"/>
      <c r="M37" s="208"/>
      <c r="N37" s="208"/>
      <c r="O37" s="208"/>
      <c r="P37" s="208"/>
      <c r="Q37" s="209"/>
    </row>
    <row r="38" spans="1:17" ht="15.75" thickBot="1" x14ac:dyDescent="0.3">
      <c r="A38" s="537"/>
      <c r="B38" s="537"/>
      <c r="C38" s="541"/>
      <c r="D38" s="40" t="s">
        <v>5</v>
      </c>
      <c r="E38" s="544"/>
      <c r="F38" s="213"/>
      <c r="G38" s="214"/>
      <c r="H38" s="214"/>
      <c r="I38" s="214"/>
      <c r="J38" s="214"/>
      <c r="K38" s="215"/>
      <c r="L38" s="213"/>
      <c r="M38" s="214"/>
      <c r="N38" s="214"/>
      <c r="O38" s="214"/>
      <c r="P38" s="214"/>
      <c r="Q38" s="215"/>
    </row>
    <row r="39" spans="1:17" ht="15.75" thickBot="1" x14ac:dyDescent="0.3">
      <c r="A39" s="537"/>
      <c r="B39" s="537"/>
      <c r="C39" s="545"/>
      <c r="D39" s="40" t="s">
        <v>112</v>
      </c>
      <c r="E39" s="201">
        <v>239906.05</v>
      </c>
      <c r="F39" s="206">
        <f>E39-SUM(G39:K39)</f>
        <v>47839.93965248001</v>
      </c>
      <c r="G39" s="206"/>
      <c r="H39" s="206">
        <f t="shared" ref="H39" si="12">(E39-G39-J39-K39)*(8300000/(E$163-G$163-J$163-K$163))</f>
        <v>145717.43289619888</v>
      </c>
      <c r="I39" s="206">
        <f t="shared" ref="I39" si="13">(E39-G39-J39-K39)*(2640000/(E$163-G$163-J$163-K$163))</f>
        <v>46348.677451321091</v>
      </c>
      <c r="J39" s="206"/>
      <c r="K39" s="206"/>
      <c r="L39" s="206">
        <f t="shared" ref="L39" si="14">F39/$E39*100</f>
        <v>19.941114303903554</v>
      </c>
      <c r="M39" s="206">
        <f t="shared" ref="M39" si="15">G39/$E39*100</f>
        <v>0</v>
      </c>
      <c r="N39" s="206">
        <f t="shared" ref="N39" si="16">H39/$E39*100</f>
        <v>60.73937397418652</v>
      </c>
      <c r="O39" s="206">
        <f t="shared" ref="O39" si="17">I39/$E39*100</f>
        <v>19.319511721909929</v>
      </c>
      <c r="P39" s="206">
        <f t="shared" ref="P39" si="18">J39/$E39*100</f>
        <v>0</v>
      </c>
      <c r="Q39" s="206">
        <f t="shared" ref="Q39" si="19">K39/$E39*100</f>
        <v>0</v>
      </c>
    </row>
    <row r="40" spans="1:17" ht="30" x14ac:dyDescent="0.25">
      <c r="A40" s="537"/>
      <c r="B40" s="537"/>
      <c r="C40" s="540">
        <v>6060</v>
      </c>
      <c r="D40" s="37" t="s">
        <v>17</v>
      </c>
      <c r="E40" s="543">
        <v>794166.87</v>
      </c>
      <c r="F40" s="207"/>
      <c r="G40" s="208"/>
      <c r="H40" s="208"/>
      <c r="I40" s="208"/>
      <c r="J40" s="208"/>
      <c r="K40" s="209"/>
      <c r="L40" s="207"/>
      <c r="M40" s="208"/>
      <c r="N40" s="208"/>
      <c r="O40" s="208"/>
      <c r="P40" s="208"/>
      <c r="Q40" s="209"/>
    </row>
    <row r="41" spans="1:17" ht="15.75" thickBot="1" x14ac:dyDescent="0.3">
      <c r="A41" s="537"/>
      <c r="B41" s="537"/>
      <c r="C41" s="541"/>
      <c r="D41" s="40" t="s">
        <v>5</v>
      </c>
      <c r="E41" s="544"/>
      <c r="F41" s="213"/>
      <c r="G41" s="214"/>
      <c r="H41" s="214"/>
      <c r="I41" s="214"/>
      <c r="J41" s="214"/>
      <c r="K41" s="215"/>
      <c r="L41" s="213"/>
      <c r="M41" s="214"/>
      <c r="N41" s="214"/>
      <c r="O41" s="214"/>
      <c r="P41" s="214"/>
      <c r="Q41" s="215"/>
    </row>
    <row r="42" spans="1:17" ht="15.75" thickBot="1" x14ac:dyDescent="0.3">
      <c r="A42" s="538"/>
      <c r="B42" s="538"/>
      <c r="C42" s="545"/>
      <c r="D42" s="40" t="s">
        <v>18</v>
      </c>
      <c r="E42" s="201">
        <v>794166.87</v>
      </c>
      <c r="F42" s="206">
        <f>E42-SUM(G42:K42)</f>
        <v>158365.7233104331</v>
      </c>
      <c r="G42" s="206"/>
      <c r="H42" s="206">
        <f t="shared" ref="H42" si="20">(E42-G42-J42-K42)*(8300000/(E$163-G$163-J$163-K$163))</f>
        <v>482371.98514839169</v>
      </c>
      <c r="I42" s="206">
        <f t="shared" ref="I42" si="21">(E42-G42-J42-K42)*(2640000/(E$163-G$163-J$163-K$163))</f>
        <v>153429.16154117518</v>
      </c>
      <c r="J42" s="206"/>
      <c r="K42" s="206"/>
      <c r="L42" s="206">
        <f t="shared" ref="L42" si="22">F42/$E42*100</f>
        <v>19.941114303903547</v>
      </c>
      <c r="M42" s="206">
        <f t="shared" ref="M42" si="23">G42/$E42*100</f>
        <v>0</v>
      </c>
      <c r="N42" s="206">
        <f t="shared" ref="N42" si="24">H42/$E42*100</f>
        <v>60.73937397418652</v>
      </c>
      <c r="O42" s="206">
        <f t="shared" ref="O42" si="25">I42/$E42*100</f>
        <v>19.319511721909929</v>
      </c>
      <c r="P42" s="206">
        <f t="shared" ref="P42" si="26">J42/$E42*100</f>
        <v>0</v>
      </c>
      <c r="Q42" s="206">
        <f t="shared" ref="Q42" si="27">K42/$E42*100</f>
        <v>0</v>
      </c>
    </row>
    <row r="43" spans="1:17" ht="15.75" thickBot="1" x14ac:dyDescent="0.3">
      <c r="A43" s="34">
        <v>700</v>
      </c>
      <c r="B43" s="34"/>
      <c r="C43" s="35"/>
      <c r="D43" s="34" t="s">
        <v>19</v>
      </c>
      <c r="E43" s="199">
        <v>1482683.52</v>
      </c>
      <c r="F43" s="207"/>
      <c r="G43" s="208"/>
      <c r="H43" s="208"/>
      <c r="I43" s="208"/>
      <c r="J43" s="208"/>
      <c r="K43" s="209"/>
      <c r="L43" s="207"/>
      <c r="M43" s="208"/>
      <c r="N43" s="208"/>
      <c r="O43" s="208"/>
      <c r="P43" s="208"/>
      <c r="Q43" s="209"/>
    </row>
    <row r="44" spans="1:17" ht="15.75" thickBot="1" x14ac:dyDescent="0.3">
      <c r="A44" s="537"/>
      <c r="B44" s="38">
        <v>70095</v>
      </c>
      <c r="C44" s="39"/>
      <c r="D44" s="38" t="s">
        <v>20</v>
      </c>
      <c r="E44" s="200">
        <v>1482683.52</v>
      </c>
      <c r="F44" s="210"/>
      <c r="G44" s="211"/>
      <c r="H44" s="211"/>
      <c r="I44" s="211"/>
      <c r="J44" s="211"/>
      <c r="K44" s="212"/>
      <c r="L44" s="210"/>
      <c r="M44" s="211"/>
      <c r="N44" s="211"/>
      <c r="O44" s="211"/>
      <c r="P44" s="211"/>
      <c r="Q44" s="212"/>
    </row>
    <row r="45" spans="1:17" x14ac:dyDescent="0.25">
      <c r="A45" s="537"/>
      <c r="B45" s="536"/>
      <c r="C45" s="540">
        <v>6050</v>
      </c>
      <c r="D45" s="36" t="s">
        <v>8</v>
      </c>
      <c r="E45" s="543">
        <v>1482683.52</v>
      </c>
      <c r="F45" s="210"/>
      <c r="G45" s="211"/>
      <c r="H45" s="211"/>
      <c r="I45" s="211"/>
      <c r="J45" s="211"/>
      <c r="K45" s="212"/>
      <c r="L45" s="210"/>
      <c r="M45" s="211"/>
      <c r="N45" s="211"/>
      <c r="O45" s="211"/>
      <c r="P45" s="211"/>
      <c r="Q45" s="212"/>
    </row>
    <row r="46" spans="1:17" ht="15.75" thickBot="1" x14ac:dyDescent="0.3">
      <c r="A46" s="537"/>
      <c r="B46" s="537"/>
      <c r="C46" s="541"/>
      <c r="D46" s="42" t="s">
        <v>5</v>
      </c>
      <c r="E46" s="544"/>
      <c r="F46" s="213"/>
      <c r="G46" s="214"/>
      <c r="H46" s="214"/>
      <c r="I46" s="214"/>
      <c r="J46" s="214"/>
      <c r="K46" s="215"/>
      <c r="L46" s="213"/>
      <c r="M46" s="214"/>
      <c r="N46" s="214"/>
      <c r="O46" s="214"/>
      <c r="P46" s="214"/>
      <c r="Q46" s="215"/>
    </row>
    <row r="47" spans="1:17" ht="15.75" thickBot="1" x14ac:dyDescent="0.3">
      <c r="A47" s="537"/>
      <c r="B47" s="537"/>
      <c r="C47" s="541"/>
      <c r="D47" s="42" t="s">
        <v>114</v>
      </c>
      <c r="E47" s="201">
        <v>45077.3</v>
      </c>
      <c r="F47" s="206">
        <f t="shared" ref="F47:F54" si="28">E47-SUM(G47:K47)</f>
        <v>8988.9159181135183</v>
      </c>
      <c r="G47" s="206"/>
      <c r="H47" s="206">
        <f t="shared" ref="H47" si="29">(E47-G47-J47-K47)*(8300000/(E$163-G$163-J$163-K$163))</f>
        <v>27379.669824465982</v>
      </c>
      <c r="I47" s="206">
        <f t="shared" ref="I47" si="30">(E47-G47-J47-K47)*(2640000/(E$163-G$163-J$163-K$163))</f>
        <v>8708.7142574205045</v>
      </c>
      <c r="J47" s="206"/>
      <c r="K47" s="206"/>
      <c r="L47" s="206">
        <f t="shared" ref="L47" si="31">F47/$E47*100</f>
        <v>19.941114303903557</v>
      </c>
      <c r="M47" s="206">
        <f t="shared" ref="M47" si="32">G47/$E47*100</f>
        <v>0</v>
      </c>
      <c r="N47" s="206">
        <f t="shared" ref="N47" si="33">H47/$E47*100</f>
        <v>60.73937397418652</v>
      </c>
      <c r="O47" s="206">
        <f t="shared" ref="O47" si="34">I47/$E47*100</f>
        <v>19.319511721909926</v>
      </c>
      <c r="P47" s="206">
        <f t="shared" ref="P47" si="35">J47/$E47*100</f>
        <v>0</v>
      </c>
      <c r="Q47" s="206">
        <f t="shared" ref="Q47" si="36">K47/$E47*100</f>
        <v>0</v>
      </c>
    </row>
    <row r="48" spans="1:17" ht="15.75" thickBot="1" x14ac:dyDescent="0.3">
      <c r="A48" s="537"/>
      <c r="B48" s="537"/>
      <c r="C48" s="541"/>
      <c r="D48" s="42" t="s">
        <v>115</v>
      </c>
      <c r="E48" s="201">
        <v>798607.44</v>
      </c>
      <c r="F48" s="206">
        <f t="shared" si="28"/>
        <v>159251.222449878</v>
      </c>
      <c r="G48" s="206"/>
      <c r="H48" s="206">
        <f t="shared" ref="H48:H54" si="37">(E48-G48-J48-K48)*(8300000/(E$163-G$163-J$163-K$163))</f>
        <v>485069.15956727718</v>
      </c>
      <c r="I48" s="206">
        <f t="shared" ref="I48:I54" si="38">(E48-G48-J48-K48)*(2640000/(E$163-G$163-J$163-K$163))</f>
        <v>154287.0579828448</v>
      </c>
      <c r="J48" s="206"/>
      <c r="K48" s="206"/>
      <c r="L48" s="206">
        <f t="shared" ref="L48:L54" si="39">F48/$E48*100</f>
        <v>19.941114303903557</v>
      </c>
      <c r="M48" s="206">
        <f t="shared" ref="M48:M54" si="40">G48/$E48*100</f>
        <v>0</v>
      </c>
      <c r="N48" s="206">
        <f t="shared" ref="N48:N54" si="41">H48/$E48*100</f>
        <v>60.73937397418652</v>
      </c>
      <c r="O48" s="206">
        <f t="shared" ref="O48:O54" si="42">I48/$E48*100</f>
        <v>19.319511721909929</v>
      </c>
      <c r="P48" s="206">
        <f t="shared" ref="P48:P54" si="43">J48/$E48*100</f>
        <v>0</v>
      </c>
      <c r="Q48" s="206">
        <f t="shared" ref="Q48:Q54" si="44">K48/$E48*100</f>
        <v>0</v>
      </c>
    </row>
    <row r="49" spans="1:17" ht="15.75" thickBot="1" x14ac:dyDescent="0.3">
      <c r="A49" s="537"/>
      <c r="B49" s="537"/>
      <c r="C49" s="541"/>
      <c r="D49" s="42" t="s">
        <v>116</v>
      </c>
      <c r="E49" s="201">
        <v>13960.5</v>
      </c>
      <c r="F49" s="206">
        <f t="shared" si="28"/>
        <v>2783.8792623964564</v>
      </c>
      <c r="G49" s="206"/>
      <c r="H49" s="206">
        <f t="shared" si="37"/>
        <v>8479.5203036663079</v>
      </c>
      <c r="I49" s="206">
        <f t="shared" si="38"/>
        <v>2697.1004339372357</v>
      </c>
      <c r="J49" s="206"/>
      <c r="K49" s="206"/>
      <c r="L49" s="206">
        <f t="shared" si="39"/>
        <v>19.941114303903561</v>
      </c>
      <c r="M49" s="206">
        <f t="shared" si="40"/>
        <v>0</v>
      </c>
      <c r="N49" s="206">
        <f t="shared" si="41"/>
        <v>60.739373974186506</v>
      </c>
      <c r="O49" s="206">
        <f t="shared" si="42"/>
        <v>19.319511721909929</v>
      </c>
      <c r="P49" s="206">
        <f t="shared" si="43"/>
        <v>0</v>
      </c>
      <c r="Q49" s="206">
        <f t="shared" si="44"/>
        <v>0</v>
      </c>
    </row>
    <row r="50" spans="1:17" ht="15.75" thickBot="1" x14ac:dyDescent="0.3">
      <c r="A50" s="537"/>
      <c r="B50" s="537"/>
      <c r="C50" s="541"/>
      <c r="D50" s="42" t="s">
        <v>117</v>
      </c>
      <c r="E50" s="201">
        <v>99430.61</v>
      </c>
      <c r="F50" s="206">
        <f t="shared" si="28"/>
        <v>19827.571593168555</v>
      </c>
      <c r="G50" s="206"/>
      <c r="H50" s="206">
        <f t="shared" si="37"/>
        <v>60393.530052714894</v>
      </c>
      <c r="I50" s="206">
        <f t="shared" si="38"/>
        <v>19209.508354116548</v>
      </c>
      <c r="J50" s="206"/>
      <c r="K50" s="206"/>
      <c r="L50" s="206">
        <f t="shared" si="39"/>
        <v>19.94111430390355</v>
      </c>
      <c r="M50" s="206">
        <f t="shared" si="40"/>
        <v>0</v>
      </c>
      <c r="N50" s="206">
        <f t="shared" si="41"/>
        <v>60.73937397418652</v>
      </c>
      <c r="O50" s="206">
        <f t="shared" si="42"/>
        <v>19.319511721909929</v>
      </c>
      <c r="P50" s="206">
        <f t="shared" si="43"/>
        <v>0</v>
      </c>
      <c r="Q50" s="206">
        <f t="shared" si="44"/>
        <v>0</v>
      </c>
    </row>
    <row r="51" spans="1:17" ht="15.75" thickBot="1" x14ac:dyDescent="0.3">
      <c r="A51" s="537"/>
      <c r="B51" s="537"/>
      <c r="C51" s="541"/>
      <c r="D51" s="42" t="s">
        <v>118</v>
      </c>
      <c r="E51" s="201">
        <v>104000</v>
      </c>
      <c r="F51" s="206">
        <f t="shared" si="28"/>
        <v>20738.758876059699</v>
      </c>
      <c r="G51" s="206"/>
      <c r="H51" s="206">
        <f t="shared" si="37"/>
        <v>63168.948933153981</v>
      </c>
      <c r="I51" s="206">
        <f t="shared" si="38"/>
        <v>20092.292190786327</v>
      </c>
      <c r="J51" s="206"/>
      <c r="K51" s="206"/>
      <c r="L51" s="206">
        <f t="shared" si="39"/>
        <v>19.941114303903557</v>
      </c>
      <c r="M51" s="206">
        <f t="shared" si="40"/>
        <v>0</v>
      </c>
      <c r="N51" s="206">
        <f t="shared" si="41"/>
        <v>60.73937397418652</v>
      </c>
      <c r="O51" s="206">
        <f t="shared" si="42"/>
        <v>19.319511721909929</v>
      </c>
      <c r="P51" s="206">
        <f t="shared" si="43"/>
        <v>0</v>
      </c>
      <c r="Q51" s="206">
        <f t="shared" si="44"/>
        <v>0</v>
      </c>
    </row>
    <row r="52" spans="1:17" ht="15.75" thickBot="1" x14ac:dyDescent="0.3">
      <c r="A52" s="537"/>
      <c r="B52" s="537"/>
      <c r="C52" s="541"/>
      <c r="D52" s="42" t="s">
        <v>119</v>
      </c>
      <c r="E52" s="201">
        <v>147407.67000000001</v>
      </c>
      <c r="F52" s="206">
        <f t="shared" si="28"/>
        <v>15435.951954688469</v>
      </c>
      <c r="G52" s="206"/>
      <c r="H52" s="206">
        <f t="shared" si="37"/>
        <v>47016.93416600419</v>
      </c>
      <c r="I52" s="206">
        <f t="shared" si="38"/>
        <v>14954.783879307359</v>
      </c>
      <c r="J52" s="206">
        <v>70000</v>
      </c>
      <c r="K52" s="206"/>
      <c r="L52" s="206">
        <f t="shared" si="39"/>
        <v>10.471607043709779</v>
      </c>
      <c r="M52" s="206">
        <f t="shared" si="40"/>
        <v>0</v>
      </c>
      <c r="N52" s="206">
        <f t="shared" si="41"/>
        <v>31.895853293118453</v>
      </c>
      <c r="O52" s="206">
        <f t="shared" si="42"/>
        <v>10.145187071546111</v>
      </c>
      <c r="P52" s="206">
        <f t="shared" si="43"/>
        <v>47.487352591625651</v>
      </c>
      <c r="Q52" s="206">
        <f t="shared" si="44"/>
        <v>0</v>
      </c>
    </row>
    <row r="53" spans="1:17" ht="15.75" thickBot="1" x14ac:dyDescent="0.3">
      <c r="A53" s="537"/>
      <c r="B53" s="537"/>
      <c r="C53" s="541"/>
      <c r="D53" s="42" t="s">
        <v>120</v>
      </c>
      <c r="E53" s="201">
        <v>134600</v>
      </c>
      <c r="F53" s="206">
        <f t="shared" si="28"/>
        <v>12881.959840321695</v>
      </c>
      <c r="G53" s="206"/>
      <c r="H53" s="206">
        <f t="shared" si="37"/>
        <v>39237.63558732449</v>
      </c>
      <c r="I53" s="206">
        <f t="shared" si="38"/>
        <v>12480.404572353815</v>
      </c>
      <c r="J53" s="206">
        <v>70000</v>
      </c>
      <c r="K53" s="206"/>
      <c r="L53" s="206">
        <f t="shared" si="39"/>
        <v>9.5705496584856586</v>
      </c>
      <c r="M53" s="206">
        <f t="shared" si="40"/>
        <v>0</v>
      </c>
      <c r="N53" s="206">
        <f t="shared" si="41"/>
        <v>29.151289440805712</v>
      </c>
      <c r="O53" s="206">
        <f t="shared" si="42"/>
        <v>9.2722173643044687</v>
      </c>
      <c r="P53" s="206">
        <f t="shared" si="43"/>
        <v>52.005943536404168</v>
      </c>
      <c r="Q53" s="206">
        <f t="shared" si="44"/>
        <v>0</v>
      </c>
    </row>
    <row r="54" spans="1:17" ht="15.75" thickBot="1" x14ac:dyDescent="0.3">
      <c r="A54" s="538"/>
      <c r="B54" s="538"/>
      <c r="C54" s="545"/>
      <c r="D54" s="42" t="s">
        <v>121</v>
      </c>
      <c r="E54" s="201">
        <v>139600</v>
      </c>
      <c r="F54" s="206">
        <f t="shared" si="28"/>
        <v>13879.015555516875</v>
      </c>
      <c r="G54" s="206"/>
      <c r="H54" s="206">
        <f t="shared" si="37"/>
        <v>42274.604286033813</v>
      </c>
      <c r="I54" s="206">
        <f t="shared" si="38"/>
        <v>13446.38015844931</v>
      </c>
      <c r="J54" s="206">
        <v>70000</v>
      </c>
      <c r="K54" s="206"/>
      <c r="L54" s="206">
        <f t="shared" si="39"/>
        <v>9.9419882202842942</v>
      </c>
      <c r="M54" s="206">
        <f t="shared" si="40"/>
        <v>0</v>
      </c>
      <c r="N54" s="206">
        <f t="shared" si="41"/>
        <v>30.282667826671783</v>
      </c>
      <c r="O54" s="206">
        <f t="shared" si="42"/>
        <v>9.6320774773992195</v>
      </c>
      <c r="P54" s="206">
        <f t="shared" si="43"/>
        <v>50.143266475644701</v>
      </c>
      <c r="Q54" s="206">
        <f t="shared" si="44"/>
        <v>0</v>
      </c>
    </row>
    <row r="55" spans="1:17" ht="15.75" thickBot="1" x14ac:dyDescent="0.3">
      <c r="A55" s="34">
        <v>710</v>
      </c>
      <c r="B55" s="34"/>
      <c r="C55" s="35"/>
      <c r="D55" s="34" t="s">
        <v>122</v>
      </c>
      <c r="E55" s="199">
        <v>31800</v>
      </c>
      <c r="F55" s="207"/>
      <c r="G55" s="208"/>
      <c r="H55" s="208"/>
      <c r="I55" s="208"/>
      <c r="J55" s="208"/>
      <c r="K55" s="209"/>
      <c r="L55" s="207"/>
      <c r="M55" s="208"/>
      <c r="N55" s="208"/>
      <c r="O55" s="208"/>
      <c r="P55" s="208"/>
      <c r="Q55" s="209"/>
    </row>
    <row r="56" spans="1:17" ht="15.75" thickBot="1" x14ac:dyDescent="0.3">
      <c r="A56" s="536"/>
      <c r="B56" s="38">
        <v>71095</v>
      </c>
      <c r="C56" s="39"/>
      <c r="D56" s="38" t="s">
        <v>20</v>
      </c>
      <c r="E56" s="200">
        <v>31800</v>
      </c>
      <c r="F56" s="210"/>
      <c r="G56" s="211"/>
      <c r="H56" s="211"/>
      <c r="I56" s="211"/>
      <c r="J56" s="211"/>
      <c r="K56" s="212"/>
      <c r="L56" s="210"/>
      <c r="M56" s="211"/>
      <c r="N56" s="211"/>
      <c r="O56" s="211"/>
      <c r="P56" s="211"/>
      <c r="Q56" s="212"/>
    </row>
    <row r="57" spans="1:17" x14ac:dyDescent="0.25">
      <c r="A57" s="537"/>
      <c r="B57" s="536"/>
      <c r="C57" s="540">
        <v>6050</v>
      </c>
      <c r="D57" s="37" t="s">
        <v>8</v>
      </c>
      <c r="E57" s="543">
        <v>31800</v>
      </c>
      <c r="F57" s="210"/>
      <c r="G57" s="211"/>
      <c r="H57" s="211"/>
      <c r="I57" s="211"/>
      <c r="J57" s="211"/>
      <c r="K57" s="212"/>
      <c r="L57" s="210"/>
      <c r="M57" s="211"/>
      <c r="N57" s="211"/>
      <c r="O57" s="211"/>
      <c r="P57" s="211"/>
      <c r="Q57" s="212"/>
    </row>
    <row r="58" spans="1:17" ht="15.75" thickBot="1" x14ac:dyDescent="0.3">
      <c r="A58" s="537"/>
      <c r="B58" s="537"/>
      <c r="C58" s="541"/>
      <c r="D58" s="40" t="s">
        <v>5</v>
      </c>
      <c r="E58" s="544"/>
      <c r="F58" s="213"/>
      <c r="G58" s="214"/>
      <c r="H58" s="214"/>
      <c r="I58" s="214"/>
      <c r="J58" s="214"/>
      <c r="K58" s="215"/>
      <c r="L58" s="213"/>
      <c r="M58" s="214"/>
      <c r="N58" s="214"/>
      <c r="O58" s="214"/>
      <c r="P58" s="214"/>
      <c r="Q58" s="215"/>
    </row>
    <row r="59" spans="1:17" ht="15.75" thickBot="1" x14ac:dyDescent="0.3">
      <c r="A59" s="538"/>
      <c r="B59" s="538"/>
      <c r="C59" s="545"/>
      <c r="D59" s="40" t="s">
        <v>123</v>
      </c>
      <c r="E59" s="201">
        <v>31800</v>
      </c>
      <c r="F59" s="206">
        <f>E59-SUM(G59:K59)</f>
        <v>6341.274348641331</v>
      </c>
      <c r="G59" s="206"/>
      <c r="H59" s="206">
        <f t="shared" ref="H59" si="45">(E59-G59-J59-K59)*(8300000/(E$163-G$163-J$163-K$163))</f>
        <v>19315.120923791314</v>
      </c>
      <c r="I59" s="206">
        <f t="shared" ref="I59" si="46">(E59-G59-J59-K59)*(2640000/(E$163-G$163-J$163-K$163))</f>
        <v>6143.6047275673573</v>
      </c>
      <c r="J59" s="206"/>
      <c r="K59" s="206"/>
      <c r="L59" s="206">
        <f t="shared" ref="L59" si="47">F59/$E59*100</f>
        <v>19.941114303903557</v>
      </c>
      <c r="M59" s="206">
        <f t="shared" ref="M59" si="48">G59/$E59*100</f>
        <v>0</v>
      </c>
      <c r="N59" s="206">
        <f t="shared" ref="N59" si="49">H59/$E59*100</f>
        <v>60.73937397418652</v>
      </c>
      <c r="O59" s="206">
        <f t="shared" ref="O59" si="50">I59/$E59*100</f>
        <v>19.319511721909929</v>
      </c>
      <c r="P59" s="206">
        <f t="shared" ref="P59" si="51">J59/$E59*100</f>
        <v>0</v>
      </c>
      <c r="Q59" s="206">
        <f t="shared" ref="Q59" si="52">K59/$E59*100</f>
        <v>0</v>
      </c>
    </row>
    <row r="60" spans="1:17" ht="15.75" thickBot="1" x14ac:dyDescent="0.3">
      <c r="A60" s="34">
        <v>750</v>
      </c>
      <c r="B60" s="34"/>
      <c r="C60" s="35"/>
      <c r="D60" s="34" t="s">
        <v>24</v>
      </c>
      <c r="E60" s="199">
        <v>12730.5</v>
      </c>
      <c r="F60" s="207"/>
      <c r="G60" s="208"/>
      <c r="H60" s="208"/>
      <c r="I60" s="208"/>
      <c r="J60" s="208"/>
      <c r="K60" s="209"/>
      <c r="L60" s="207"/>
      <c r="M60" s="208"/>
      <c r="N60" s="208"/>
      <c r="O60" s="208"/>
      <c r="P60" s="208"/>
      <c r="Q60" s="209"/>
    </row>
    <row r="61" spans="1:17" ht="15.75" thickBot="1" x14ac:dyDescent="0.3">
      <c r="A61" s="536"/>
      <c r="B61" s="38">
        <v>75023</v>
      </c>
      <c r="C61" s="39"/>
      <c r="D61" s="38" t="s">
        <v>25</v>
      </c>
      <c r="E61" s="200">
        <v>12730.5</v>
      </c>
      <c r="F61" s="210"/>
      <c r="G61" s="211"/>
      <c r="H61" s="211"/>
      <c r="I61" s="211"/>
      <c r="J61" s="211"/>
      <c r="K61" s="212"/>
      <c r="L61" s="210"/>
      <c r="M61" s="211"/>
      <c r="N61" s="211"/>
      <c r="O61" s="211"/>
      <c r="P61" s="211"/>
      <c r="Q61" s="212"/>
    </row>
    <row r="62" spans="1:17" ht="30" x14ac:dyDescent="0.25">
      <c r="A62" s="537"/>
      <c r="B62" s="536"/>
      <c r="C62" s="540">
        <v>6060</v>
      </c>
      <c r="D62" s="36" t="s">
        <v>17</v>
      </c>
      <c r="E62" s="543">
        <v>12730.5</v>
      </c>
      <c r="F62" s="210"/>
      <c r="G62" s="211"/>
      <c r="H62" s="211"/>
      <c r="I62" s="211"/>
      <c r="J62" s="211"/>
      <c r="K62" s="212"/>
      <c r="L62" s="210"/>
      <c r="M62" s="211"/>
      <c r="N62" s="211"/>
      <c r="O62" s="211"/>
      <c r="P62" s="211"/>
      <c r="Q62" s="212"/>
    </row>
    <row r="63" spans="1:17" ht="15.75" thickBot="1" x14ac:dyDescent="0.3">
      <c r="A63" s="537"/>
      <c r="B63" s="537"/>
      <c r="C63" s="541"/>
      <c r="D63" s="42" t="s">
        <v>5</v>
      </c>
      <c r="E63" s="544"/>
      <c r="F63" s="213"/>
      <c r="G63" s="214"/>
      <c r="H63" s="214"/>
      <c r="I63" s="214"/>
      <c r="J63" s="214"/>
      <c r="K63" s="215"/>
      <c r="L63" s="213"/>
      <c r="M63" s="214"/>
      <c r="N63" s="214"/>
      <c r="O63" s="214"/>
      <c r="P63" s="214"/>
      <c r="Q63" s="215"/>
    </row>
    <row r="64" spans="1:17" ht="15.75" thickBot="1" x14ac:dyDescent="0.3">
      <c r="A64" s="538"/>
      <c r="B64" s="538"/>
      <c r="C64" s="545"/>
      <c r="D64" s="42" t="s">
        <v>18</v>
      </c>
      <c r="E64" s="201">
        <v>12730.5</v>
      </c>
      <c r="F64" s="206">
        <f>E64-SUM(G64:K64)</f>
        <v>2538.6035564584417</v>
      </c>
      <c r="G64" s="206"/>
      <c r="H64" s="206">
        <f t="shared" ref="H64" si="53">(E64-G64-J64-K64)*(8300000/(E$163-G$163-J$163-K$163))</f>
        <v>7732.4260037838148</v>
      </c>
      <c r="I64" s="206">
        <f t="shared" ref="I64" si="54">(E64-G64-J64-K64)*(2640000/(E$163-G$163-J$163-K$163))</f>
        <v>2459.4704397577434</v>
      </c>
      <c r="J64" s="206"/>
      <c r="K64" s="206"/>
      <c r="L64" s="206">
        <f t="shared" ref="L64" si="55">F64/$E64*100</f>
        <v>19.941114303903554</v>
      </c>
      <c r="M64" s="206">
        <f t="shared" ref="M64" si="56">G64/$E64*100</f>
        <v>0</v>
      </c>
      <c r="N64" s="206">
        <f t="shared" ref="N64" si="57">H64/$E64*100</f>
        <v>60.73937397418652</v>
      </c>
      <c r="O64" s="206">
        <f t="shared" ref="O64" si="58">I64/$E64*100</f>
        <v>19.319511721909929</v>
      </c>
      <c r="P64" s="206">
        <f t="shared" ref="P64" si="59">J64/$E64*100</f>
        <v>0</v>
      </c>
      <c r="Q64" s="206">
        <f t="shared" ref="Q64" si="60">K64/$E64*100</f>
        <v>0</v>
      </c>
    </row>
    <row r="65" spans="1:17" ht="29.25" thickBot="1" x14ac:dyDescent="0.3">
      <c r="A65" s="34">
        <v>754</v>
      </c>
      <c r="B65" s="34"/>
      <c r="C65" s="35"/>
      <c r="D65" s="34" t="s">
        <v>27</v>
      </c>
      <c r="E65" s="199">
        <v>102779.42</v>
      </c>
      <c r="F65" s="207"/>
      <c r="G65" s="208"/>
      <c r="H65" s="208"/>
      <c r="I65" s="208"/>
      <c r="J65" s="208"/>
      <c r="K65" s="209"/>
      <c r="L65" s="207"/>
      <c r="M65" s="208"/>
      <c r="N65" s="208"/>
      <c r="O65" s="208"/>
      <c r="P65" s="208"/>
      <c r="Q65" s="209"/>
    </row>
    <row r="66" spans="1:17" ht="15.75" thickBot="1" x14ac:dyDescent="0.3">
      <c r="A66" s="536"/>
      <c r="B66" s="38">
        <v>75405</v>
      </c>
      <c r="C66" s="39"/>
      <c r="D66" s="38" t="s">
        <v>124</v>
      </c>
      <c r="E66" s="200">
        <v>42853.82</v>
      </c>
      <c r="F66" s="210"/>
      <c r="G66" s="211"/>
      <c r="H66" s="211"/>
      <c r="I66" s="211"/>
      <c r="J66" s="211"/>
      <c r="K66" s="212"/>
      <c r="L66" s="210"/>
      <c r="M66" s="211"/>
      <c r="N66" s="211"/>
      <c r="O66" s="211"/>
      <c r="P66" s="211"/>
      <c r="Q66" s="212"/>
    </row>
    <row r="67" spans="1:17" ht="30" x14ac:dyDescent="0.25">
      <c r="A67" s="537"/>
      <c r="B67" s="536"/>
      <c r="C67" s="540">
        <v>6060</v>
      </c>
      <c r="D67" s="36" t="s">
        <v>17</v>
      </c>
      <c r="E67" s="543">
        <v>42853.82</v>
      </c>
      <c r="F67" s="210"/>
      <c r="G67" s="211"/>
      <c r="H67" s="211"/>
      <c r="I67" s="211"/>
      <c r="J67" s="211"/>
      <c r="K67" s="212"/>
      <c r="L67" s="210"/>
      <c r="M67" s="211"/>
      <c r="N67" s="211"/>
      <c r="O67" s="211"/>
      <c r="P67" s="211"/>
      <c r="Q67" s="212"/>
    </row>
    <row r="68" spans="1:17" ht="15.75" thickBot="1" x14ac:dyDescent="0.3">
      <c r="A68" s="537"/>
      <c r="B68" s="537"/>
      <c r="C68" s="541"/>
      <c r="D68" s="42" t="s">
        <v>5</v>
      </c>
      <c r="E68" s="544"/>
      <c r="F68" s="213"/>
      <c r="G68" s="214"/>
      <c r="H68" s="214"/>
      <c r="I68" s="214"/>
      <c r="J68" s="214"/>
      <c r="K68" s="215"/>
      <c r="L68" s="213"/>
      <c r="M68" s="214"/>
      <c r="N68" s="214"/>
      <c r="O68" s="214"/>
      <c r="P68" s="214"/>
      <c r="Q68" s="215"/>
    </row>
    <row r="69" spans="1:17" ht="15.75" thickBot="1" x14ac:dyDescent="0.3">
      <c r="A69" s="537"/>
      <c r="B69" s="538"/>
      <c r="C69" s="545"/>
      <c r="D69" s="42" t="s">
        <v>18</v>
      </c>
      <c r="E69" s="201">
        <v>42853.82</v>
      </c>
      <c r="F69" s="206">
        <f>E69-SUM(G69:K69)</f>
        <v>8545.5292297890846</v>
      </c>
      <c r="G69" s="206"/>
      <c r="H69" s="206">
        <f t="shared" ref="H69" si="61">(E69-G69-J69-K69)*(8300000/(E$163-G$163-J$163-K$163))</f>
        <v>26029.141992024735</v>
      </c>
      <c r="I69" s="206">
        <f t="shared" ref="I69" si="62">(E69-G69-J69-K69)*(2640000/(E$163-G$163-J$163-K$163))</f>
        <v>8279.1487781861815</v>
      </c>
      <c r="J69" s="206"/>
      <c r="K69" s="206"/>
      <c r="L69" s="206">
        <f t="shared" ref="L69" si="63">F69/$E69*100</f>
        <v>19.941114303903561</v>
      </c>
      <c r="M69" s="206">
        <f t="shared" ref="M69" si="64">G69/$E69*100</f>
        <v>0</v>
      </c>
      <c r="N69" s="206">
        <f t="shared" ref="N69" si="65">H69/$E69*100</f>
        <v>60.73937397418652</v>
      </c>
      <c r="O69" s="206">
        <f t="shared" ref="O69" si="66">I69/$E69*100</f>
        <v>19.319511721909929</v>
      </c>
      <c r="P69" s="206">
        <f t="shared" ref="P69" si="67">J69/$E69*100</f>
        <v>0</v>
      </c>
      <c r="Q69" s="206">
        <f t="shared" ref="Q69" si="68">K69/$E69*100</f>
        <v>0</v>
      </c>
    </row>
    <row r="70" spans="1:17" ht="15.75" thickBot="1" x14ac:dyDescent="0.3">
      <c r="A70" s="537"/>
      <c r="B70" s="38">
        <v>75495</v>
      </c>
      <c r="C70" s="39"/>
      <c r="D70" s="38" t="s">
        <v>20</v>
      </c>
      <c r="E70" s="200">
        <v>59925.599999999999</v>
      </c>
      <c r="F70" s="207"/>
      <c r="G70" s="208"/>
      <c r="H70" s="208"/>
      <c r="I70" s="208"/>
      <c r="J70" s="208"/>
      <c r="K70" s="209"/>
      <c r="L70" s="207"/>
      <c r="M70" s="208"/>
      <c r="N70" s="208"/>
      <c r="O70" s="208"/>
      <c r="P70" s="208"/>
      <c r="Q70" s="209"/>
    </row>
    <row r="71" spans="1:17" x14ac:dyDescent="0.25">
      <c r="A71" s="537"/>
      <c r="B71" s="536"/>
      <c r="C71" s="540">
        <v>6050</v>
      </c>
      <c r="D71" s="36" t="s">
        <v>8</v>
      </c>
      <c r="E71" s="543">
        <v>59925.599999999999</v>
      </c>
      <c r="F71" s="210"/>
      <c r="G71" s="211"/>
      <c r="H71" s="211"/>
      <c r="I71" s="211"/>
      <c r="J71" s="211"/>
      <c r="K71" s="212"/>
      <c r="L71" s="210"/>
      <c r="M71" s="211"/>
      <c r="N71" s="211"/>
      <c r="O71" s="211"/>
      <c r="P71" s="211"/>
      <c r="Q71" s="212"/>
    </row>
    <row r="72" spans="1:17" ht="15.75" thickBot="1" x14ac:dyDescent="0.3">
      <c r="A72" s="537"/>
      <c r="B72" s="537"/>
      <c r="C72" s="541"/>
      <c r="D72" s="42" t="s">
        <v>5</v>
      </c>
      <c r="E72" s="544"/>
      <c r="F72" s="213"/>
      <c r="G72" s="214"/>
      <c r="H72" s="214"/>
      <c r="I72" s="214"/>
      <c r="J72" s="214"/>
      <c r="K72" s="215"/>
      <c r="L72" s="213"/>
      <c r="M72" s="214"/>
      <c r="N72" s="214"/>
      <c r="O72" s="214"/>
      <c r="P72" s="214"/>
      <c r="Q72" s="215"/>
    </row>
    <row r="73" spans="1:17" ht="15.75" thickBot="1" x14ac:dyDescent="0.3">
      <c r="A73" s="538"/>
      <c r="B73" s="538"/>
      <c r="C73" s="545"/>
      <c r="D73" s="42" t="s">
        <v>32</v>
      </c>
      <c r="E73" s="201">
        <v>59925.599999999999</v>
      </c>
      <c r="F73" s="206">
        <f>E73-SUM(G73:K73)</f>
        <v>11949.832393300028</v>
      </c>
      <c r="G73" s="206"/>
      <c r="H73" s="206">
        <f t="shared" ref="H73" si="69">(E73-G73-J73-K73)*(8300000/(E$163-G$163-J$163-K$163))</f>
        <v>36398.434290275116</v>
      </c>
      <c r="I73" s="206">
        <f t="shared" ref="I73" si="70">(E73-G73-J73-K73)*(2640000/(E$163-G$163-J$163-K$163))</f>
        <v>11577.333316424856</v>
      </c>
      <c r="J73" s="206"/>
      <c r="K73" s="206"/>
      <c r="L73" s="206">
        <f t="shared" ref="L73" si="71">F73/$E73*100</f>
        <v>19.941114303903554</v>
      </c>
      <c r="M73" s="206">
        <f t="shared" ref="M73" si="72">G73/$E73*100</f>
        <v>0</v>
      </c>
      <c r="N73" s="206">
        <f t="shared" ref="N73" si="73">H73/$E73*100</f>
        <v>60.73937397418652</v>
      </c>
      <c r="O73" s="206">
        <f t="shared" ref="O73" si="74">I73/$E73*100</f>
        <v>19.319511721909929</v>
      </c>
      <c r="P73" s="206">
        <f t="shared" ref="P73" si="75">J73/$E73*100</f>
        <v>0</v>
      </c>
      <c r="Q73" s="206">
        <f t="shared" ref="Q73" si="76">K73/$E73*100</f>
        <v>0</v>
      </c>
    </row>
    <row r="74" spans="1:17" ht="15.75" thickBot="1" x14ac:dyDescent="0.3">
      <c r="A74" s="34">
        <v>801</v>
      </c>
      <c r="B74" s="34"/>
      <c r="C74" s="35"/>
      <c r="D74" s="34" t="s">
        <v>33</v>
      </c>
      <c r="E74" s="199">
        <v>1712355.78</v>
      </c>
      <c r="F74" s="207"/>
      <c r="G74" s="208"/>
      <c r="H74" s="208"/>
      <c r="I74" s="208"/>
      <c r="J74" s="208"/>
      <c r="K74" s="209"/>
      <c r="L74" s="207"/>
      <c r="M74" s="208"/>
      <c r="N74" s="208"/>
      <c r="O74" s="208"/>
      <c r="P74" s="208"/>
      <c r="Q74" s="209"/>
    </row>
    <row r="75" spans="1:17" ht="15.75" thickBot="1" x14ac:dyDescent="0.3">
      <c r="A75" s="536"/>
      <c r="B75" s="43">
        <v>80103</v>
      </c>
      <c r="C75" s="44"/>
      <c r="D75" s="45" t="s">
        <v>125</v>
      </c>
      <c r="E75" s="200">
        <v>6494.52</v>
      </c>
      <c r="F75" s="210"/>
      <c r="G75" s="211"/>
      <c r="H75" s="211"/>
      <c r="I75" s="211"/>
      <c r="J75" s="211"/>
      <c r="K75" s="212"/>
      <c r="L75" s="210"/>
      <c r="M75" s="211"/>
      <c r="N75" s="211"/>
      <c r="O75" s="211"/>
      <c r="P75" s="211"/>
      <c r="Q75" s="212"/>
    </row>
    <row r="76" spans="1:17" ht="30" x14ac:dyDescent="0.25">
      <c r="A76" s="537"/>
      <c r="B76" s="536"/>
      <c r="C76" s="540">
        <v>6060</v>
      </c>
      <c r="D76" s="36" t="s">
        <v>17</v>
      </c>
      <c r="E76" s="543">
        <v>6494.52</v>
      </c>
      <c r="F76" s="210"/>
      <c r="G76" s="211"/>
      <c r="H76" s="211"/>
      <c r="I76" s="211"/>
      <c r="J76" s="211"/>
      <c r="K76" s="212"/>
      <c r="L76" s="210"/>
      <c r="M76" s="211"/>
      <c r="N76" s="211"/>
      <c r="O76" s="211"/>
      <c r="P76" s="211"/>
      <c r="Q76" s="212"/>
    </row>
    <row r="77" spans="1:17" ht="15.75" thickBot="1" x14ac:dyDescent="0.3">
      <c r="A77" s="537"/>
      <c r="B77" s="537"/>
      <c r="C77" s="541"/>
      <c r="D77" s="42" t="s">
        <v>5</v>
      </c>
      <c r="E77" s="544"/>
      <c r="F77" s="213"/>
      <c r="G77" s="214"/>
      <c r="H77" s="214"/>
      <c r="I77" s="214"/>
      <c r="J77" s="214"/>
      <c r="K77" s="215"/>
      <c r="L77" s="213"/>
      <c r="M77" s="214"/>
      <c r="N77" s="214"/>
      <c r="O77" s="214"/>
      <c r="P77" s="214"/>
      <c r="Q77" s="215"/>
    </row>
    <row r="78" spans="1:17" ht="15.75" thickBot="1" x14ac:dyDescent="0.3">
      <c r="A78" s="537"/>
      <c r="B78" s="538"/>
      <c r="C78" s="545"/>
      <c r="D78" s="42" t="s">
        <v>18</v>
      </c>
      <c r="E78" s="201">
        <v>6494.52</v>
      </c>
      <c r="F78" s="206">
        <f>E78-SUM(G78:K78)</f>
        <v>1295.0796566898771</v>
      </c>
      <c r="G78" s="206"/>
      <c r="H78" s="206">
        <f t="shared" ref="H78" si="77">(E78-G78-J78-K78)*(8300000/(E$163-G$163-J$163-K$163))</f>
        <v>3944.7307906283386</v>
      </c>
      <c r="I78" s="206">
        <f t="shared" ref="I78" si="78">(E78-G78-J78-K78)*(2640000/(E$163-G$163-J$163-K$163))</f>
        <v>1254.7095526817848</v>
      </c>
      <c r="J78" s="206"/>
      <c r="K78" s="206"/>
      <c r="L78" s="206">
        <f t="shared" ref="L78" si="79">F78/$E78*100</f>
        <v>19.941114303903554</v>
      </c>
      <c r="M78" s="206">
        <f t="shared" ref="M78" si="80">G78/$E78*100</f>
        <v>0</v>
      </c>
      <c r="N78" s="206">
        <f t="shared" ref="N78" si="81">H78/$E78*100</f>
        <v>60.73937397418652</v>
      </c>
      <c r="O78" s="206">
        <f t="shared" ref="O78" si="82">I78/$E78*100</f>
        <v>19.319511721909929</v>
      </c>
      <c r="P78" s="206">
        <f t="shared" ref="P78" si="83">J78/$E78*100</f>
        <v>0</v>
      </c>
      <c r="Q78" s="206">
        <f t="shared" ref="Q78" si="84">K78/$E78*100</f>
        <v>0</v>
      </c>
    </row>
    <row r="79" spans="1:17" ht="15.75" thickBot="1" x14ac:dyDescent="0.3">
      <c r="A79" s="537"/>
      <c r="B79" s="43">
        <v>80195</v>
      </c>
      <c r="C79" s="44"/>
      <c r="D79" s="45" t="s">
        <v>20</v>
      </c>
      <c r="E79" s="200">
        <v>1705861.26</v>
      </c>
      <c r="F79" s="207"/>
      <c r="G79" s="208"/>
      <c r="H79" s="208"/>
      <c r="I79" s="208"/>
      <c r="J79" s="208"/>
      <c r="K79" s="209"/>
      <c r="L79" s="207"/>
      <c r="M79" s="208"/>
      <c r="N79" s="208"/>
      <c r="O79" s="208"/>
      <c r="P79" s="208"/>
      <c r="Q79" s="209"/>
    </row>
    <row r="80" spans="1:17" x14ac:dyDescent="0.25">
      <c r="A80" s="537"/>
      <c r="B80" s="536"/>
      <c r="C80" s="540">
        <v>6050</v>
      </c>
      <c r="D80" s="37" t="s">
        <v>8</v>
      </c>
      <c r="E80" s="543">
        <v>906577.75</v>
      </c>
      <c r="F80" s="210"/>
      <c r="G80" s="211"/>
      <c r="H80" s="211"/>
      <c r="I80" s="211"/>
      <c r="J80" s="211"/>
      <c r="K80" s="212"/>
      <c r="L80" s="210"/>
      <c r="M80" s="211"/>
      <c r="N80" s="211"/>
      <c r="O80" s="211"/>
      <c r="P80" s="211"/>
      <c r="Q80" s="212"/>
    </row>
    <row r="81" spans="1:17" ht="15.75" thickBot="1" x14ac:dyDescent="0.3">
      <c r="A81" s="537"/>
      <c r="B81" s="537"/>
      <c r="C81" s="541"/>
      <c r="D81" s="40" t="s">
        <v>5</v>
      </c>
      <c r="E81" s="544"/>
      <c r="F81" s="213"/>
      <c r="G81" s="214"/>
      <c r="H81" s="214"/>
      <c r="I81" s="214"/>
      <c r="J81" s="214"/>
      <c r="K81" s="215"/>
      <c r="L81" s="213"/>
      <c r="M81" s="214"/>
      <c r="N81" s="214"/>
      <c r="O81" s="214"/>
      <c r="P81" s="214"/>
      <c r="Q81" s="215"/>
    </row>
    <row r="82" spans="1:17" ht="30.75" thickBot="1" x14ac:dyDescent="0.3">
      <c r="A82" s="537"/>
      <c r="B82" s="537"/>
      <c r="C82" s="541"/>
      <c r="D82" s="40" t="s">
        <v>126</v>
      </c>
      <c r="E82" s="201">
        <v>406445.45</v>
      </c>
      <c r="F82" s="206">
        <f>E82-SUM(G82:K82)</f>
        <v>52376.42350993224</v>
      </c>
      <c r="G82" s="206"/>
      <c r="H82" s="206">
        <f t="shared" ref="H82" si="85">(E82-G82-J82-K82)*(8300000/(E$163-G$163-J$163-K$163))</f>
        <v>159535.2760390825</v>
      </c>
      <c r="I82" s="206">
        <f t="shared" ref="I82" si="86">(E82-G82-J82-K82)*(2640000/(E$163-G$163-J$163-K$163))</f>
        <v>50743.750450985273</v>
      </c>
      <c r="J82" s="206"/>
      <c r="K82" s="206">
        <v>143790</v>
      </c>
      <c r="L82" s="206">
        <f t="shared" ref="L82" si="87">F82/$E82*100</f>
        <v>12.886458320527943</v>
      </c>
      <c r="M82" s="206">
        <f t="shared" ref="M82" si="88">G82/$E82*100</f>
        <v>0</v>
      </c>
      <c r="N82" s="206">
        <f t="shared" ref="N82" si="89">H82/$E82*100</f>
        <v>39.251337673747486</v>
      </c>
      <c r="O82" s="206">
        <f t="shared" ref="O82" si="90">I82/$E82*100</f>
        <v>12.484762826348597</v>
      </c>
      <c r="P82" s="206">
        <f t="shared" ref="P82" si="91">J82/$E82*100</f>
        <v>0</v>
      </c>
      <c r="Q82" s="206">
        <f t="shared" ref="Q82" si="92">K82/$E82*100</f>
        <v>35.377441179375978</v>
      </c>
    </row>
    <row r="83" spans="1:17" ht="15.75" thickBot="1" x14ac:dyDescent="0.3">
      <c r="A83" s="537"/>
      <c r="B83" s="537"/>
      <c r="C83" s="541"/>
      <c r="D83" s="40" t="s">
        <v>127</v>
      </c>
      <c r="E83" s="201">
        <v>475232.3</v>
      </c>
      <c r="F83" s="206">
        <f>E83-SUM(G83:K83)</f>
        <v>4169.6870009462582</v>
      </c>
      <c r="G83" s="206"/>
      <c r="H83" s="206">
        <f t="shared" ref="H83:H84" si="93">(E83-G83-J83-K83)*(8300000/(E$163-G$163-J$163-K$163))</f>
        <v>12700.603098002401</v>
      </c>
      <c r="I83" s="206">
        <f t="shared" ref="I83:I84" si="94">(E83-G83-J83-K83)*(2640000/(E$163-G$163-J$163-K$163))</f>
        <v>4039.7099010513662</v>
      </c>
      <c r="J83" s="206">
        <v>254322.3</v>
      </c>
      <c r="K83" s="206">
        <v>200000</v>
      </c>
      <c r="L83" s="206">
        <f t="shared" ref="L83:L84" si="95">F83/$E83*100</f>
        <v>0.87739974764894113</v>
      </c>
      <c r="M83" s="206">
        <f t="shared" ref="M83:M84" si="96">G83/$E83*100</f>
        <v>0</v>
      </c>
      <c r="N83" s="206">
        <f t="shared" ref="N83:N84" si="97">H83/$E83*100</f>
        <v>2.6725041833230616</v>
      </c>
      <c r="O83" s="206">
        <f t="shared" ref="O83:O84" si="98">I83/$E83*100</f>
        <v>0.85004952337022677</v>
      </c>
      <c r="P83" s="206">
        <f t="shared" ref="P83:P84" si="99">J83/$E83*100</f>
        <v>53.515365012016225</v>
      </c>
      <c r="Q83" s="206">
        <f t="shared" ref="Q83:Q84" si="100">K83/$E83*100</f>
        <v>42.08468153364155</v>
      </c>
    </row>
    <row r="84" spans="1:17" ht="30.75" thickBot="1" x14ac:dyDescent="0.3">
      <c r="A84" s="537"/>
      <c r="B84" s="537"/>
      <c r="C84" s="545"/>
      <c r="D84" s="40" t="s">
        <v>128</v>
      </c>
      <c r="E84" s="201">
        <v>24900</v>
      </c>
      <c r="F84" s="206">
        <f>E84-SUM(G84:K84)</f>
        <v>4965.3374616719848</v>
      </c>
      <c r="G84" s="206"/>
      <c r="H84" s="206">
        <f t="shared" si="93"/>
        <v>15124.104119572443</v>
      </c>
      <c r="I84" s="206">
        <f t="shared" si="94"/>
        <v>4810.5584187555723</v>
      </c>
      <c r="J84" s="206"/>
      <c r="K84" s="206"/>
      <c r="L84" s="206">
        <f t="shared" si="95"/>
        <v>19.941114303903554</v>
      </c>
      <c r="M84" s="206">
        <f t="shared" si="96"/>
        <v>0</v>
      </c>
      <c r="N84" s="206">
        <f t="shared" si="97"/>
        <v>60.73937397418652</v>
      </c>
      <c r="O84" s="206">
        <f t="shared" si="98"/>
        <v>19.319511721909929</v>
      </c>
      <c r="P84" s="206">
        <f t="shared" si="99"/>
        <v>0</v>
      </c>
      <c r="Q84" s="206">
        <f t="shared" si="100"/>
        <v>0</v>
      </c>
    </row>
    <row r="85" spans="1:17" x14ac:dyDescent="0.25">
      <c r="A85" s="537"/>
      <c r="B85" s="537"/>
      <c r="C85" s="540">
        <v>6058</v>
      </c>
      <c r="D85" s="37" t="s">
        <v>8</v>
      </c>
      <c r="E85" s="543">
        <v>300000</v>
      </c>
      <c r="F85" s="207"/>
      <c r="G85" s="208"/>
      <c r="H85" s="208"/>
      <c r="I85" s="208"/>
      <c r="J85" s="208"/>
      <c r="K85" s="209"/>
      <c r="L85" s="207"/>
      <c r="M85" s="208"/>
      <c r="N85" s="208"/>
      <c r="O85" s="208"/>
      <c r="P85" s="208"/>
      <c r="Q85" s="209"/>
    </row>
    <row r="86" spans="1:17" ht="15.75" thickBot="1" x14ac:dyDescent="0.3">
      <c r="A86" s="537"/>
      <c r="B86" s="537"/>
      <c r="C86" s="541"/>
      <c r="D86" s="40" t="s">
        <v>5</v>
      </c>
      <c r="E86" s="544"/>
      <c r="F86" s="213"/>
      <c r="G86" s="214"/>
      <c r="H86" s="214"/>
      <c r="I86" s="214"/>
      <c r="J86" s="214"/>
      <c r="K86" s="215"/>
      <c r="L86" s="213"/>
      <c r="M86" s="214"/>
      <c r="N86" s="214"/>
      <c r="O86" s="214"/>
      <c r="P86" s="214"/>
      <c r="Q86" s="215"/>
    </row>
    <row r="87" spans="1:17" ht="15.75" thickBot="1" x14ac:dyDescent="0.3">
      <c r="A87" s="537"/>
      <c r="B87" s="537"/>
      <c r="C87" s="545"/>
      <c r="D87" s="40" t="s">
        <v>129</v>
      </c>
      <c r="E87" s="201">
        <v>300000</v>
      </c>
      <c r="F87" s="206">
        <f>E87-SUM(G87:K87)</f>
        <v>0</v>
      </c>
      <c r="G87" s="206">
        <v>300000</v>
      </c>
      <c r="H87" s="206">
        <f t="shared" ref="H87" si="101">(E87-G87-J87-K87)*(8300000/(E$163-G$163-J$163-K$163))</f>
        <v>0</v>
      </c>
      <c r="I87" s="206">
        <f t="shared" ref="I87" si="102">(E87-G87-J87-K87)*(2640000/(E$163-G$163-J$163-K$163))</f>
        <v>0</v>
      </c>
      <c r="J87" s="206"/>
      <c r="K87" s="206"/>
      <c r="L87" s="206">
        <f t="shared" ref="L87" si="103">F87/$E87*100</f>
        <v>0</v>
      </c>
      <c r="M87" s="206">
        <f t="shared" ref="M87" si="104">G87/$E87*100</f>
        <v>100</v>
      </c>
      <c r="N87" s="206">
        <f t="shared" ref="N87" si="105">H87/$E87*100</f>
        <v>0</v>
      </c>
      <c r="O87" s="206">
        <f t="shared" ref="O87" si="106">I87/$E87*100</f>
        <v>0</v>
      </c>
      <c r="P87" s="206">
        <f t="shared" ref="P87" si="107">J87/$E87*100</f>
        <v>0</v>
      </c>
      <c r="Q87" s="206">
        <f t="shared" ref="Q87" si="108">K87/$E87*100</f>
        <v>0</v>
      </c>
    </row>
    <row r="88" spans="1:17" x14ac:dyDescent="0.25">
      <c r="A88" s="537"/>
      <c r="B88" s="537"/>
      <c r="C88" s="540">
        <v>6059</v>
      </c>
      <c r="D88" s="37" t="s">
        <v>8</v>
      </c>
      <c r="E88" s="543">
        <v>499283.51</v>
      </c>
      <c r="F88" s="207"/>
      <c r="G88" s="208"/>
      <c r="H88" s="208"/>
      <c r="I88" s="208"/>
      <c r="J88" s="208"/>
      <c r="K88" s="209"/>
      <c r="L88" s="207"/>
      <c r="M88" s="208"/>
      <c r="N88" s="208"/>
      <c r="O88" s="208"/>
      <c r="P88" s="208"/>
      <c r="Q88" s="209"/>
    </row>
    <row r="89" spans="1:17" ht="15.75" thickBot="1" x14ac:dyDescent="0.3">
      <c r="A89" s="537"/>
      <c r="B89" s="537"/>
      <c r="C89" s="541"/>
      <c r="D89" s="40" t="s">
        <v>5</v>
      </c>
      <c r="E89" s="544"/>
      <c r="F89" s="213"/>
      <c r="G89" s="214"/>
      <c r="H89" s="214"/>
      <c r="I89" s="214"/>
      <c r="J89" s="214"/>
      <c r="K89" s="215"/>
      <c r="L89" s="213"/>
      <c r="M89" s="214"/>
      <c r="N89" s="214"/>
      <c r="O89" s="214"/>
      <c r="P89" s="214"/>
      <c r="Q89" s="215"/>
    </row>
    <row r="90" spans="1:17" ht="15.75" thickBot="1" x14ac:dyDescent="0.3">
      <c r="A90" s="538"/>
      <c r="B90" s="538"/>
      <c r="C90" s="545"/>
      <c r="D90" s="40" t="s">
        <v>129</v>
      </c>
      <c r="E90" s="201">
        <v>499283.51</v>
      </c>
      <c r="F90" s="206">
        <f>E90-SUM(G90:K90)</f>
        <v>99562.695429641695</v>
      </c>
      <c r="G90" s="206"/>
      <c r="H90" s="206">
        <f t="shared" ref="H90" si="109">(E90-G90-J90-K90)*(8300000/(E$163-G$163-J$163-K$163))</f>
        <v>303261.67833034496</v>
      </c>
      <c r="I90" s="206">
        <f t="shared" ref="I90" si="110">(E90-G90-J90-K90)*(2640000/(E$163-G$163-J$163-K$163))</f>
        <v>96459.136240013337</v>
      </c>
      <c r="J90" s="206"/>
      <c r="K90" s="206"/>
      <c r="L90" s="206">
        <f t="shared" ref="L90" si="111">F90/$E90*100</f>
        <v>19.941114303903547</v>
      </c>
      <c r="M90" s="206">
        <f t="shared" ref="M90" si="112">G90/$E90*100</f>
        <v>0</v>
      </c>
      <c r="N90" s="206">
        <f t="shared" ref="N90" si="113">H90/$E90*100</f>
        <v>60.73937397418652</v>
      </c>
      <c r="O90" s="206">
        <f t="shared" ref="O90" si="114">I90/$E90*100</f>
        <v>19.319511721909929</v>
      </c>
      <c r="P90" s="206">
        <f t="shared" ref="P90" si="115">J90/$E90*100</f>
        <v>0</v>
      </c>
      <c r="Q90" s="206">
        <f t="shared" ref="Q90" si="116">K90/$E90*100</f>
        <v>0</v>
      </c>
    </row>
    <row r="91" spans="1:17" ht="15.75" thickBot="1" x14ac:dyDescent="0.3">
      <c r="A91" s="34">
        <v>853</v>
      </c>
      <c r="B91" s="34"/>
      <c r="C91" s="35"/>
      <c r="D91" s="34" t="s">
        <v>130</v>
      </c>
      <c r="E91" s="199">
        <v>10455</v>
      </c>
      <c r="F91" s="207"/>
      <c r="G91" s="208"/>
      <c r="H91" s="208"/>
      <c r="I91" s="208"/>
      <c r="J91" s="208"/>
      <c r="K91" s="209"/>
      <c r="L91" s="207"/>
      <c r="M91" s="208"/>
      <c r="N91" s="208"/>
      <c r="O91" s="208"/>
      <c r="P91" s="208"/>
      <c r="Q91" s="209"/>
    </row>
    <row r="92" spans="1:17" ht="15.75" thickBot="1" x14ac:dyDescent="0.3">
      <c r="A92" s="546"/>
      <c r="B92" s="38">
        <v>85395</v>
      </c>
      <c r="C92" s="39"/>
      <c r="D92" s="38" t="s">
        <v>20</v>
      </c>
      <c r="E92" s="200">
        <v>10455</v>
      </c>
      <c r="F92" s="210"/>
      <c r="G92" s="211"/>
      <c r="H92" s="211"/>
      <c r="I92" s="211"/>
      <c r="J92" s="211"/>
      <c r="K92" s="212"/>
      <c r="L92" s="210"/>
      <c r="M92" s="211"/>
      <c r="N92" s="211"/>
      <c r="O92" s="211"/>
      <c r="P92" s="211"/>
      <c r="Q92" s="212"/>
    </row>
    <row r="93" spans="1:17" ht="30" x14ac:dyDescent="0.25">
      <c r="A93" s="547"/>
      <c r="B93" s="536"/>
      <c r="C93" s="540">
        <v>6067</v>
      </c>
      <c r="D93" s="37" t="s">
        <v>17</v>
      </c>
      <c r="E93" s="543">
        <v>9929.33</v>
      </c>
      <c r="F93" s="210"/>
      <c r="G93" s="211"/>
      <c r="H93" s="211"/>
      <c r="I93" s="211"/>
      <c r="J93" s="211"/>
      <c r="K93" s="212"/>
      <c r="L93" s="210"/>
      <c r="M93" s="211"/>
      <c r="N93" s="211"/>
      <c r="O93" s="211"/>
      <c r="P93" s="211"/>
      <c r="Q93" s="212"/>
    </row>
    <row r="94" spans="1:17" ht="15.75" thickBot="1" x14ac:dyDescent="0.3">
      <c r="A94" s="547"/>
      <c r="B94" s="537"/>
      <c r="C94" s="541"/>
      <c r="D94" s="40" t="s">
        <v>5</v>
      </c>
      <c r="E94" s="544"/>
      <c r="F94" s="213"/>
      <c r="G94" s="214"/>
      <c r="H94" s="214"/>
      <c r="I94" s="214"/>
      <c r="J94" s="214"/>
      <c r="K94" s="215"/>
      <c r="L94" s="213"/>
      <c r="M94" s="214"/>
      <c r="N94" s="214"/>
      <c r="O94" s="214"/>
      <c r="P94" s="214"/>
      <c r="Q94" s="215"/>
    </row>
    <row r="95" spans="1:17" ht="15.75" thickBot="1" x14ac:dyDescent="0.3">
      <c r="A95" s="547"/>
      <c r="B95" s="537"/>
      <c r="C95" s="545"/>
      <c r="D95" s="40" t="s">
        <v>18</v>
      </c>
      <c r="E95" s="201">
        <v>9929.33</v>
      </c>
      <c r="F95" s="206">
        <f>E95-SUM(G95:K95)</f>
        <v>0</v>
      </c>
      <c r="G95" s="206">
        <v>9929.33</v>
      </c>
      <c r="H95" s="206">
        <f t="shared" ref="H95" si="117">(E95-G95-J95-K95)*(8300000/(E$163-G$163-J$163-K$163))</f>
        <v>0</v>
      </c>
      <c r="I95" s="206">
        <f t="shared" ref="I95" si="118">(E95-G95-J95-K95)*(2640000/(E$163-G$163-J$163-K$163))</f>
        <v>0</v>
      </c>
      <c r="J95" s="206"/>
      <c r="K95" s="206"/>
      <c r="L95" s="206">
        <f t="shared" ref="L95" si="119">F95/$E95*100</f>
        <v>0</v>
      </c>
      <c r="M95" s="206">
        <f t="shared" ref="M95" si="120">G95/$E95*100</f>
        <v>100</v>
      </c>
      <c r="N95" s="206">
        <f t="shared" ref="N95" si="121">H95/$E95*100</f>
        <v>0</v>
      </c>
      <c r="O95" s="206">
        <f t="shared" ref="O95" si="122">I95/$E95*100</f>
        <v>0</v>
      </c>
      <c r="P95" s="206">
        <f t="shared" ref="P95" si="123">J95/$E95*100</f>
        <v>0</v>
      </c>
      <c r="Q95" s="206">
        <f t="shared" ref="Q95" si="124">K95/$E95*100</f>
        <v>0</v>
      </c>
    </row>
    <row r="96" spans="1:17" ht="30" x14ac:dyDescent="0.25">
      <c r="A96" s="547"/>
      <c r="B96" s="537"/>
      <c r="C96" s="540">
        <v>6069</v>
      </c>
      <c r="D96" s="37" t="s">
        <v>17</v>
      </c>
      <c r="E96" s="543">
        <v>525.66999999999996</v>
      </c>
      <c r="F96" s="207"/>
      <c r="G96" s="208"/>
      <c r="H96" s="208"/>
      <c r="I96" s="208"/>
      <c r="J96" s="208"/>
      <c r="K96" s="209"/>
      <c r="L96" s="207"/>
      <c r="M96" s="208"/>
      <c r="N96" s="208"/>
      <c r="O96" s="208"/>
      <c r="P96" s="208"/>
      <c r="Q96" s="209"/>
    </row>
    <row r="97" spans="1:17" ht="15.75" thickBot="1" x14ac:dyDescent="0.3">
      <c r="A97" s="547"/>
      <c r="B97" s="537"/>
      <c r="C97" s="541"/>
      <c r="D97" s="40" t="s">
        <v>5</v>
      </c>
      <c r="E97" s="544"/>
      <c r="F97" s="213"/>
      <c r="G97" s="214"/>
      <c r="H97" s="214"/>
      <c r="I97" s="214"/>
      <c r="J97" s="214"/>
      <c r="K97" s="215"/>
      <c r="L97" s="213"/>
      <c r="M97" s="214"/>
      <c r="N97" s="214"/>
      <c r="O97" s="214"/>
      <c r="P97" s="214"/>
      <c r="Q97" s="215"/>
    </row>
    <row r="98" spans="1:17" ht="15.75" thickBot="1" x14ac:dyDescent="0.3">
      <c r="A98" s="548"/>
      <c r="B98" s="538"/>
      <c r="C98" s="545"/>
      <c r="D98" s="40" t="s">
        <v>18</v>
      </c>
      <c r="E98" s="201">
        <v>525.66999999999996</v>
      </c>
      <c r="F98" s="206">
        <f>E98-SUM(G98:K98)</f>
        <v>0</v>
      </c>
      <c r="G98" s="206">
        <v>525.66999999999996</v>
      </c>
      <c r="H98" s="206">
        <f t="shared" ref="H98" si="125">(E98-G98-J98-K98)*(8300000/(E$163-G$163-J$163-K$163))</f>
        <v>0</v>
      </c>
      <c r="I98" s="206">
        <f t="shared" ref="I98" si="126">(E98-G98-J98-K98)*(2640000/(E$163-G$163-J$163-K$163))</f>
        <v>0</v>
      </c>
      <c r="J98" s="206"/>
      <c r="K98" s="206"/>
      <c r="L98" s="206">
        <f t="shared" ref="L98" si="127">F98/$E98*100</f>
        <v>0</v>
      </c>
      <c r="M98" s="206">
        <f t="shared" ref="M98" si="128">G98/$E98*100</f>
        <v>100</v>
      </c>
      <c r="N98" s="206">
        <f t="shared" ref="N98" si="129">H98/$E98*100</f>
        <v>0</v>
      </c>
      <c r="O98" s="206">
        <f t="shared" ref="O98" si="130">I98/$E98*100</f>
        <v>0</v>
      </c>
      <c r="P98" s="206">
        <f t="shared" ref="P98" si="131">J98/$E98*100</f>
        <v>0</v>
      </c>
      <c r="Q98" s="206">
        <f t="shared" ref="Q98" si="132">K98/$E98*100</f>
        <v>0</v>
      </c>
    </row>
    <row r="99" spans="1:17" ht="15.75" thickBot="1" x14ac:dyDescent="0.3">
      <c r="A99" s="34">
        <v>900</v>
      </c>
      <c r="B99" s="34"/>
      <c r="C99" s="35"/>
      <c r="D99" s="34" t="s">
        <v>37</v>
      </c>
      <c r="E99" s="199">
        <v>1030212.57</v>
      </c>
      <c r="F99" s="207"/>
      <c r="G99" s="208"/>
      <c r="H99" s="208"/>
      <c r="I99" s="208"/>
      <c r="J99" s="208"/>
      <c r="K99" s="209"/>
      <c r="L99" s="207"/>
      <c r="M99" s="208"/>
      <c r="N99" s="208"/>
      <c r="O99" s="208"/>
      <c r="P99" s="208"/>
      <c r="Q99" s="209"/>
    </row>
    <row r="100" spans="1:17" ht="15.75" thickBot="1" x14ac:dyDescent="0.3">
      <c r="A100" s="536"/>
      <c r="B100" s="43">
        <v>90005</v>
      </c>
      <c r="C100" s="44"/>
      <c r="D100" s="45" t="s">
        <v>41</v>
      </c>
      <c r="E100" s="200">
        <v>429000</v>
      </c>
      <c r="F100" s="210"/>
      <c r="G100" s="211"/>
      <c r="H100" s="211"/>
      <c r="I100" s="211"/>
      <c r="J100" s="211"/>
      <c r="K100" s="212"/>
      <c r="L100" s="210"/>
      <c r="M100" s="211"/>
      <c r="N100" s="211"/>
      <c r="O100" s="211"/>
      <c r="P100" s="211"/>
      <c r="Q100" s="212"/>
    </row>
    <row r="101" spans="1:17" ht="45" x14ac:dyDescent="0.25">
      <c r="A101" s="537"/>
      <c r="B101" s="536"/>
      <c r="C101" s="540">
        <v>6010</v>
      </c>
      <c r="D101" s="37" t="s">
        <v>21</v>
      </c>
      <c r="E101" s="543">
        <v>429000</v>
      </c>
      <c r="F101" s="210"/>
      <c r="G101" s="211"/>
      <c r="H101" s="211"/>
      <c r="I101" s="211"/>
      <c r="J101" s="211"/>
      <c r="K101" s="212"/>
      <c r="L101" s="210"/>
      <c r="M101" s="211"/>
      <c r="N101" s="211"/>
      <c r="O101" s="211"/>
      <c r="P101" s="211"/>
      <c r="Q101" s="212"/>
    </row>
    <row r="102" spans="1:17" ht="15.75" thickBot="1" x14ac:dyDescent="0.3">
      <c r="A102" s="537"/>
      <c r="B102" s="537"/>
      <c r="C102" s="541"/>
      <c r="D102" s="40" t="s">
        <v>5</v>
      </c>
      <c r="E102" s="544"/>
      <c r="F102" s="213"/>
      <c r="G102" s="214"/>
      <c r="H102" s="214"/>
      <c r="I102" s="214"/>
      <c r="J102" s="214"/>
      <c r="K102" s="215"/>
      <c r="L102" s="213"/>
      <c r="M102" s="214"/>
      <c r="N102" s="214"/>
      <c r="O102" s="214"/>
      <c r="P102" s="214"/>
      <c r="Q102" s="215"/>
    </row>
    <row r="103" spans="1:17" ht="30.75" thickBot="1" x14ac:dyDescent="0.3">
      <c r="A103" s="537"/>
      <c r="B103" s="538"/>
      <c r="C103" s="545"/>
      <c r="D103" s="40" t="s">
        <v>131</v>
      </c>
      <c r="E103" s="201">
        <v>429000</v>
      </c>
      <c r="F103" s="206">
        <f>E103-SUM(G103:K103)</f>
        <v>85547.380363746255</v>
      </c>
      <c r="G103" s="206"/>
      <c r="H103" s="206">
        <f t="shared" ref="H103" si="133">(E103-G103-J103-K103)*(8300000/(E$163-G$163-J$163-K$163))</f>
        <v>260571.91434926016</v>
      </c>
      <c r="I103" s="206">
        <f t="shared" ref="I103" si="134">(E103-G103-J103-K103)*(2640000/(E$163-G$163-J$163-K$163))</f>
        <v>82880.705286993601</v>
      </c>
      <c r="J103" s="206"/>
      <c r="K103" s="206"/>
      <c r="L103" s="206">
        <f t="shared" ref="L103" si="135">F103/$E103*100</f>
        <v>19.941114303903557</v>
      </c>
      <c r="M103" s="206">
        <f t="shared" ref="M103" si="136">G103/$E103*100</f>
        <v>0</v>
      </c>
      <c r="N103" s="206">
        <f t="shared" ref="N103" si="137">H103/$E103*100</f>
        <v>60.73937397418652</v>
      </c>
      <c r="O103" s="206">
        <f t="shared" ref="O103" si="138">I103/$E103*100</f>
        <v>19.319511721909929</v>
      </c>
      <c r="P103" s="206">
        <f t="shared" ref="P103" si="139">J103/$E103*100</f>
        <v>0</v>
      </c>
      <c r="Q103" s="206">
        <f t="shared" ref="Q103" si="140">K103/$E103*100</f>
        <v>0</v>
      </c>
    </row>
    <row r="104" spans="1:17" ht="15.75" thickBot="1" x14ac:dyDescent="0.3">
      <c r="A104" s="537"/>
      <c r="B104" s="38">
        <v>90008</v>
      </c>
      <c r="C104" s="39"/>
      <c r="D104" s="38" t="s">
        <v>45</v>
      </c>
      <c r="E104" s="200">
        <v>95714.46</v>
      </c>
      <c r="F104" s="207"/>
      <c r="G104" s="208"/>
      <c r="H104" s="208"/>
      <c r="I104" s="208"/>
      <c r="J104" s="208"/>
      <c r="K104" s="209"/>
      <c r="L104" s="207"/>
      <c r="M104" s="208"/>
      <c r="N104" s="208"/>
      <c r="O104" s="208"/>
      <c r="P104" s="208"/>
      <c r="Q104" s="209"/>
    </row>
    <row r="105" spans="1:17" x14ac:dyDescent="0.25">
      <c r="A105" s="537"/>
      <c r="B105" s="536"/>
      <c r="C105" s="540">
        <v>6050</v>
      </c>
      <c r="D105" s="36" t="s">
        <v>8</v>
      </c>
      <c r="E105" s="543">
        <v>95714.46</v>
      </c>
      <c r="F105" s="210"/>
      <c r="G105" s="211"/>
      <c r="H105" s="211"/>
      <c r="I105" s="211"/>
      <c r="J105" s="211"/>
      <c r="K105" s="212"/>
      <c r="L105" s="210"/>
      <c r="M105" s="211"/>
      <c r="N105" s="211"/>
      <c r="O105" s="211"/>
      <c r="P105" s="211"/>
      <c r="Q105" s="212"/>
    </row>
    <row r="106" spans="1:17" ht="15.75" thickBot="1" x14ac:dyDescent="0.3">
      <c r="A106" s="537"/>
      <c r="B106" s="537"/>
      <c r="C106" s="541"/>
      <c r="D106" s="42" t="s">
        <v>5</v>
      </c>
      <c r="E106" s="544"/>
      <c r="F106" s="213"/>
      <c r="G106" s="214"/>
      <c r="H106" s="214"/>
      <c r="I106" s="214"/>
      <c r="J106" s="214"/>
      <c r="K106" s="215"/>
      <c r="L106" s="213"/>
      <c r="M106" s="214"/>
      <c r="N106" s="214"/>
      <c r="O106" s="214"/>
      <c r="P106" s="214"/>
      <c r="Q106" s="215"/>
    </row>
    <row r="107" spans="1:17" ht="30.75" thickBot="1" x14ac:dyDescent="0.3">
      <c r="A107" s="537"/>
      <c r="B107" s="538"/>
      <c r="C107" s="545"/>
      <c r="D107" s="42" t="s">
        <v>132</v>
      </c>
      <c r="E107" s="201">
        <v>95714.46</v>
      </c>
      <c r="F107" s="206">
        <f>E107-SUM(G107:K107)</f>
        <v>19086.529873964042</v>
      </c>
      <c r="G107" s="206"/>
      <c r="H107" s="206">
        <f t="shared" ref="H107" si="141">(E107-G107-J107-K107)*(8300000/(E$163-G$163-J$163-K$163))</f>
        <v>58136.363806773166</v>
      </c>
      <c r="I107" s="206">
        <f t="shared" ref="I107" si="142">(E107-G107-J107-K107)*(2640000/(E$163-G$163-J$163-K$163))</f>
        <v>18491.566319262791</v>
      </c>
      <c r="J107" s="206"/>
      <c r="K107" s="206"/>
      <c r="L107" s="206">
        <f t="shared" ref="L107" si="143">F107/$E107*100</f>
        <v>19.941114303903547</v>
      </c>
      <c r="M107" s="206">
        <f t="shared" ref="M107" si="144">G107/$E107*100</f>
        <v>0</v>
      </c>
      <c r="N107" s="206">
        <f t="shared" ref="N107" si="145">H107/$E107*100</f>
        <v>60.73937397418652</v>
      </c>
      <c r="O107" s="206">
        <f t="shared" ref="O107" si="146">I107/$E107*100</f>
        <v>19.319511721909929</v>
      </c>
      <c r="P107" s="206">
        <f t="shared" ref="P107" si="147">J107/$E107*100</f>
        <v>0</v>
      </c>
      <c r="Q107" s="206">
        <f t="shared" ref="Q107" si="148">K107/$E107*100</f>
        <v>0</v>
      </c>
    </row>
    <row r="108" spans="1:17" ht="15.75" thickBot="1" x14ac:dyDescent="0.3">
      <c r="A108" s="537"/>
      <c r="B108" s="43">
        <v>90013</v>
      </c>
      <c r="C108" s="46"/>
      <c r="D108" s="45" t="s">
        <v>133</v>
      </c>
      <c r="E108" s="200">
        <v>53060.89</v>
      </c>
      <c r="F108" s="207"/>
      <c r="G108" s="208"/>
      <c r="H108" s="208"/>
      <c r="I108" s="208"/>
      <c r="J108" s="208"/>
      <c r="K108" s="209"/>
      <c r="L108" s="207"/>
      <c r="M108" s="208"/>
      <c r="N108" s="208"/>
      <c r="O108" s="208"/>
      <c r="P108" s="208"/>
      <c r="Q108" s="209"/>
    </row>
    <row r="109" spans="1:17" x14ac:dyDescent="0.25">
      <c r="A109" s="537"/>
      <c r="B109" s="536"/>
      <c r="C109" s="540">
        <v>6050</v>
      </c>
      <c r="D109" s="37" t="s">
        <v>8</v>
      </c>
      <c r="E109" s="543">
        <v>53060.89</v>
      </c>
      <c r="F109" s="210"/>
      <c r="G109" s="211"/>
      <c r="H109" s="211"/>
      <c r="I109" s="211"/>
      <c r="J109" s="211"/>
      <c r="K109" s="212"/>
      <c r="L109" s="210"/>
      <c r="M109" s="211"/>
      <c r="N109" s="211"/>
      <c r="O109" s="211"/>
      <c r="P109" s="211"/>
      <c r="Q109" s="212"/>
    </row>
    <row r="110" spans="1:17" ht="15.75" thickBot="1" x14ac:dyDescent="0.3">
      <c r="A110" s="537"/>
      <c r="B110" s="537"/>
      <c r="C110" s="541"/>
      <c r="D110" s="40" t="s">
        <v>5</v>
      </c>
      <c r="E110" s="544"/>
      <c r="F110" s="213"/>
      <c r="G110" s="214"/>
      <c r="H110" s="214"/>
      <c r="I110" s="214"/>
      <c r="J110" s="214"/>
      <c r="K110" s="215"/>
      <c r="L110" s="213"/>
      <c r="M110" s="214"/>
      <c r="N110" s="214"/>
      <c r="O110" s="214"/>
      <c r="P110" s="214"/>
      <c r="Q110" s="215"/>
    </row>
    <row r="111" spans="1:17" ht="15.75" thickBot="1" x14ac:dyDescent="0.3">
      <c r="A111" s="537"/>
      <c r="B111" s="538"/>
      <c r="C111" s="545"/>
      <c r="D111" s="40" t="s">
        <v>134</v>
      </c>
      <c r="E111" s="201">
        <v>53060.89</v>
      </c>
      <c r="F111" s="206">
        <f>E111-SUM(G111:K111)</f>
        <v>10580.932725568535</v>
      </c>
      <c r="G111" s="206"/>
      <c r="H111" s="206">
        <f t="shared" ref="H111" si="149">(E111-G111-J111-K111)*(8300000/(E$163-G$163-J$163-K$163))</f>
        <v>32228.852411131735</v>
      </c>
      <c r="I111" s="206">
        <f t="shared" ref="I111" si="150">(E111-G111-J111-K111)*(2640000/(E$163-G$163-J$163-K$163))</f>
        <v>10251.104863299734</v>
      </c>
      <c r="J111" s="206"/>
      <c r="K111" s="206"/>
      <c r="L111" s="206">
        <f t="shared" ref="L111" si="151">F111/$E111*100</f>
        <v>19.941114303903561</v>
      </c>
      <c r="M111" s="206">
        <f t="shared" ref="M111" si="152">G111/$E111*100</f>
        <v>0</v>
      </c>
      <c r="N111" s="206">
        <f t="shared" ref="N111" si="153">H111/$E111*100</f>
        <v>60.73937397418652</v>
      </c>
      <c r="O111" s="206">
        <f t="shared" ref="O111" si="154">I111/$E111*100</f>
        <v>19.319511721909929</v>
      </c>
      <c r="P111" s="206">
        <f t="shared" ref="P111" si="155">J111/$E111*100</f>
        <v>0</v>
      </c>
      <c r="Q111" s="206">
        <f t="shared" ref="Q111" si="156">K111/$E111*100</f>
        <v>0</v>
      </c>
    </row>
    <row r="112" spans="1:17" ht="15.75" thickBot="1" x14ac:dyDescent="0.3">
      <c r="A112" s="537"/>
      <c r="B112" s="43">
        <v>90015</v>
      </c>
      <c r="C112" s="44"/>
      <c r="D112" s="45" t="s">
        <v>47</v>
      </c>
      <c r="E112" s="200">
        <v>14393.5</v>
      </c>
      <c r="F112" s="207"/>
      <c r="G112" s="208"/>
      <c r="H112" s="208"/>
      <c r="I112" s="208"/>
      <c r="J112" s="208"/>
      <c r="K112" s="209"/>
      <c r="L112" s="207"/>
      <c r="M112" s="208"/>
      <c r="N112" s="208"/>
      <c r="O112" s="208"/>
      <c r="P112" s="208"/>
      <c r="Q112" s="209"/>
    </row>
    <row r="113" spans="1:17" x14ac:dyDescent="0.25">
      <c r="A113" s="537"/>
      <c r="B113" s="536"/>
      <c r="C113" s="540">
        <v>6050</v>
      </c>
      <c r="D113" s="37" t="s">
        <v>8</v>
      </c>
      <c r="E113" s="543">
        <v>14393.5</v>
      </c>
      <c r="F113" s="210"/>
      <c r="G113" s="211"/>
      <c r="H113" s="211"/>
      <c r="I113" s="211"/>
      <c r="J113" s="211"/>
      <c r="K113" s="212"/>
      <c r="L113" s="210"/>
      <c r="M113" s="211"/>
      <c r="N113" s="211"/>
      <c r="O113" s="211"/>
      <c r="P113" s="211"/>
      <c r="Q113" s="212"/>
    </row>
    <row r="114" spans="1:17" ht="15.75" thickBot="1" x14ac:dyDescent="0.3">
      <c r="A114" s="537"/>
      <c r="B114" s="537"/>
      <c r="C114" s="541"/>
      <c r="D114" s="40" t="s">
        <v>5</v>
      </c>
      <c r="E114" s="544"/>
      <c r="F114" s="213"/>
      <c r="G114" s="214"/>
      <c r="H114" s="214"/>
      <c r="I114" s="214"/>
      <c r="J114" s="214"/>
      <c r="K114" s="215"/>
      <c r="L114" s="213"/>
      <c r="M114" s="214"/>
      <c r="N114" s="214"/>
      <c r="O114" s="214"/>
      <c r="P114" s="214"/>
      <c r="Q114" s="215"/>
    </row>
    <row r="115" spans="1:17" ht="15.75" thickBot="1" x14ac:dyDescent="0.3">
      <c r="A115" s="537"/>
      <c r="B115" s="537"/>
      <c r="C115" s="541"/>
      <c r="D115" s="40" t="s">
        <v>135</v>
      </c>
      <c r="E115" s="201">
        <v>4000</v>
      </c>
      <c r="F115" s="206">
        <f>E115-SUM(G115:K115)</f>
        <v>797.6445721561422</v>
      </c>
      <c r="G115" s="206"/>
      <c r="H115" s="206">
        <f t="shared" ref="H115" si="157">(E115-G115-J115-K115)*(8300000/(E$163-G$163-J$163-K$163))</f>
        <v>2429.5749589674606</v>
      </c>
      <c r="I115" s="206">
        <f t="shared" ref="I115" si="158">(E115-G115-J115-K115)*(2640000/(E$163-G$163-J$163-K$163))</f>
        <v>772.78046887639721</v>
      </c>
      <c r="J115" s="206"/>
      <c r="K115" s="206"/>
      <c r="L115" s="206">
        <f t="shared" ref="L115" si="159">F115/$E115*100</f>
        <v>19.941114303903554</v>
      </c>
      <c r="M115" s="206">
        <f t="shared" ref="M115" si="160">G115/$E115*100</f>
        <v>0</v>
      </c>
      <c r="N115" s="206">
        <f t="shared" ref="N115" si="161">H115/$E115*100</f>
        <v>60.73937397418652</v>
      </c>
      <c r="O115" s="206">
        <f t="shared" ref="O115" si="162">I115/$E115*100</f>
        <v>19.319511721909929</v>
      </c>
      <c r="P115" s="206">
        <f t="shared" ref="P115" si="163">J115/$E115*100</f>
        <v>0</v>
      </c>
      <c r="Q115" s="206">
        <f t="shared" ref="Q115" si="164">K115/$E115*100</f>
        <v>0</v>
      </c>
    </row>
    <row r="116" spans="1:17" ht="15.75" thickBot="1" x14ac:dyDescent="0.3">
      <c r="A116" s="537"/>
      <c r="B116" s="538"/>
      <c r="C116" s="545"/>
      <c r="D116" s="40" t="s">
        <v>136</v>
      </c>
      <c r="E116" s="201">
        <v>10393.5</v>
      </c>
      <c r="F116" s="206">
        <f>E116-SUM(G116:K116)</f>
        <v>2072.5797151762163</v>
      </c>
      <c r="G116" s="206"/>
      <c r="H116" s="206">
        <f t="shared" ref="H116" si="165">(E116-G116-J116-K116)*(8300000/(E$163-G$163-J$163-K$163))</f>
        <v>6312.9468340070753</v>
      </c>
      <c r="I116" s="206">
        <f t="shared" ref="I116" si="166">(E116-G116-J116-K116)*(2640000/(E$163-G$163-J$163-K$163))</f>
        <v>2007.9734508167085</v>
      </c>
      <c r="J116" s="206"/>
      <c r="K116" s="206"/>
      <c r="L116" s="206">
        <f t="shared" ref="L116" si="167">F116/$E116*100</f>
        <v>19.941114303903557</v>
      </c>
      <c r="M116" s="206">
        <f t="shared" ref="M116" si="168">G116/$E116*100</f>
        <v>0</v>
      </c>
      <c r="N116" s="206">
        <f t="shared" ref="N116" si="169">H116/$E116*100</f>
        <v>60.73937397418652</v>
      </c>
      <c r="O116" s="206">
        <f t="shared" ref="O116" si="170">I116/$E116*100</f>
        <v>19.319511721909929</v>
      </c>
      <c r="P116" s="206">
        <f t="shared" ref="P116" si="171">J116/$E116*100</f>
        <v>0</v>
      </c>
      <c r="Q116" s="206">
        <f t="shared" ref="Q116" si="172">K116/$E116*100</f>
        <v>0</v>
      </c>
    </row>
    <row r="117" spans="1:17" ht="15.75" thickBot="1" x14ac:dyDescent="0.3">
      <c r="A117" s="537"/>
      <c r="B117" s="43">
        <v>90095</v>
      </c>
      <c r="C117" s="44"/>
      <c r="D117" s="45" t="s">
        <v>20</v>
      </c>
      <c r="E117" s="200">
        <v>438043.72</v>
      </c>
      <c r="F117" s="207"/>
      <c r="G117" s="208"/>
      <c r="H117" s="208"/>
      <c r="I117" s="208"/>
      <c r="J117" s="208"/>
      <c r="K117" s="209"/>
      <c r="L117" s="207"/>
      <c r="M117" s="208"/>
      <c r="N117" s="208"/>
      <c r="O117" s="208"/>
      <c r="P117" s="208"/>
      <c r="Q117" s="209"/>
    </row>
    <row r="118" spans="1:17" ht="45" x14ac:dyDescent="0.25">
      <c r="A118" s="537"/>
      <c r="B118" s="536"/>
      <c r="C118" s="540">
        <v>6010</v>
      </c>
      <c r="D118" s="37" t="s">
        <v>21</v>
      </c>
      <c r="E118" s="543">
        <v>40000</v>
      </c>
      <c r="F118" s="210"/>
      <c r="G118" s="211"/>
      <c r="H118" s="211"/>
      <c r="I118" s="211"/>
      <c r="J118" s="211"/>
      <c r="K118" s="212"/>
      <c r="L118" s="210"/>
      <c r="M118" s="211"/>
      <c r="N118" s="211"/>
      <c r="O118" s="211"/>
      <c r="P118" s="211"/>
      <c r="Q118" s="212"/>
    </row>
    <row r="119" spans="1:17" ht="15.75" thickBot="1" x14ac:dyDescent="0.3">
      <c r="A119" s="537"/>
      <c r="B119" s="537"/>
      <c r="C119" s="541"/>
      <c r="D119" s="40" t="s">
        <v>5</v>
      </c>
      <c r="E119" s="544"/>
      <c r="F119" s="213"/>
      <c r="G119" s="214"/>
      <c r="H119" s="214"/>
      <c r="I119" s="214"/>
      <c r="J119" s="214"/>
      <c r="K119" s="215"/>
      <c r="L119" s="213"/>
      <c r="M119" s="214"/>
      <c r="N119" s="214"/>
      <c r="O119" s="214"/>
      <c r="P119" s="214"/>
      <c r="Q119" s="215"/>
    </row>
    <row r="120" spans="1:17" ht="15.75" thickBot="1" x14ac:dyDescent="0.3">
      <c r="A120" s="537"/>
      <c r="B120" s="537"/>
      <c r="C120" s="545"/>
      <c r="D120" s="40" t="s">
        <v>137</v>
      </c>
      <c r="E120" s="201">
        <v>40000</v>
      </c>
      <c r="F120" s="206">
        <f>E120-SUM(G120:K120)</f>
        <v>7976.4457215614202</v>
      </c>
      <c r="G120" s="206"/>
      <c r="H120" s="206">
        <f t="shared" ref="H120" si="173">(E120-G120-J120-K120)*(8300000/(E$163-G$163-J$163-K$163))</f>
        <v>24295.749589674608</v>
      </c>
      <c r="I120" s="206">
        <f t="shared" ref="I120" si="174">(E120-G120-J120-K120)*(2640000/(E$163-G$163-J$163-K$163))</f>
        <v>7727.8046887639721</v>
      </c>
      <c r="J120" s="206"/>
      <c r="K120" s="206"/>
      <c r="L120" s="206">
        <f t="shared" ref="L120" si="175">F120/$E120*100</f>
        <v>19.94111430390355</v>
      </c>
      <c r="M120" s="206">
        <f t="shared" ref="M120" si="176">G120/$E120*100</f>
        <v>0</v>
      </c>
      <c r="N120" s="206">
        <f t="shared" ref="N120" si="177">H120/$E120*100</f>
        <v>60.73937397418652</v>
      </c>
      <c r="O120" s="206">
        <f t="shared" ref="O120" si="178">I120/$E120*100</f>
        <v>19.319511721909929</v>
      </c>
      <c r="P120" s="206">
        <f t="shared" ref="P120" si="179">J120/$E120*100</f>
        <v>0</v>
      </c>
      <c r="Q120" s="206">
        <f t="shared" ref="Q120" si="180">K120/$E120*100</f>
        <v>0</v>
      </c>
    </row>
    <row r="121" spans="1:17" x14ac:dyDescent="0.25">
      <c r="A121" s="537"/>
      <c r="B121" s="537"/>
      <c r="C121" s="540">
        <v>6050</v>
      </c>
      <c r="D121" s="37" t="s">
        <v>8</v>
      </c>
      <c r="E121" s="543">
        <v>398043.72</v>
      </c>
      <c r="F121" s="207"/>
      <c r="G121" s="208"/>
      <c r="H121" s="208"/>
      <c r="I121" s="208"/>
      <c r="J121" s="208"/>
      <c r="K121" s="209"/>
      <c r="L121" s="207"/>
      <c r="M121" s="208"/>
      <c r="N121" s="208"/>
      <c r="O121" s="208"/>
      <c r="P121" s="208"/>
      <c r="Q121" s="209"/>
    </row>
    <row r="122" spans="1:17" ht="15.75" thickBot="1" x14ac:dyDescent="0.3">
      <c r="A122" s="537"/>
      <c r="B122" s="537"/>
      <c r="C122" s="541"/>
      <c r="D122" s="40" t="s">
        <v>5</v>
      </c>
      <c r="E122" s="544"/>
      <c r="F122" s="213"/>
      <c r="G122" s="214"/>
      <c r="H122" s="214"/>
      <c r="I122" s="214"/>
      <c r="J122" s="214"/>
      <c r="K122" s="215"/>
      <c r="L122" s="213"/>
      <c r="M122" s="214"/>
      <c r="N122" s="214"/>
      <c r="O122" s="214"/>
      <c r="P122" s="214"/>
      <c r="Q122" s="215"/>
    </row>
    <row r="123" spans="1:17" ht="15.75" thickBot="1" x14ac:dyDescent="0.3">
      <c r="A123" s="537"/>
      <c r="B123" s="537"/>
      <c r="C123" s="541"/>
      <c r="D123" s="40" t="s">
        <v>138</v>
      </c>
      <c r="E123" s="201">
        <v>64476.6</v>
      </c>
      <c r="F123" s="206">
        <f>E123-SUM(G123:K123)</f>
        <v>12857.352505270675</v>
      </c>
      <c r="G123" s="206"/>
      <c r="H123" s="206">
        <f t="shared" ref="H123" si="181">(E123-G123-J123-K123)*(8300000/(E$163-G$163-J$163-K$163))</f>
        <v>39162.683199840343</v>
      </c>
      <c r="I123" s="206">
        <f t="shared" ref="I123" si="182">(E123-G123-J123-K123)*(2640000/(E$163-G$163-J$163-K$163))</f>
        <v>12456.564294888978</v>
      </c>
      <c r="J123" s="206"/>
      <c r="K123" s="206"/>
      <c r="L123" s="206">
        <f t="shared" ref="L123" si="183">F123/$E123*100</f>
        <v>19.941114303903547</v>
      </c>
      <c r="M123" s="206">
        <f t="shared" ref="M123" si="184">G123/$E123*100</f>
        <v>0</v>
      </c>
      <c r="N123" s="206">
        <f t="shared" ref="N123" si="185">H123/$E123*100</f>
        <v>60.73937397418652</v>
      </c>
      <c r="O123" s="206">
        <f t="shared" ref="O123" si="186">I123/$E123*100</f>
        <v>19.319511721909929</v>
      </c>
      <c r="P123" s="206">
        <f t="shared" ref="P123" si="187">J123/$E123*100</f>
        <v>0</v>
      </c>
      <c r="Q123" s="206">
        <f t="shared" ref="Q123" si="188">K123/$E123*100</f>
        <v>0</v>
      </c>
    </row>
    <row r="124" spans="1:17" ht="15.75" thickBot="1" x14ac:dyDescent="0.3">
      <c r="A124" s="537"/>
      <c r="B124" s="537"/>
      <c r="C124" s="541"/>
      <c r="D124" s="40" t="s">
        <v>139</v>
      </c>
      <c r="E124" s="201">
        <v>149968.53</v>
      </c>
      <c r="F124" s="206">
        <f>E124-SUM(G124:K124)</f>
        <v>29905.395987183889</v>
      </c>
      <c r="G124" s="206"/>
      <c r="H124" s="206">
        <f t="shared" ref="H124:H126" si="189">(E124-G124-J124-K124)*(8300000/(E$163-G$163-J$163-K$163))</f>
        <v>91089.946280290096</v>
      </c>
      <c r="I124" s="206">
        <f t="shared" ref="I124:I126" si="190">(E124-G124-J124-K124)*(2640000/(E$163-G$163-J$163-K$163))</f>
        <v>28973.18773252601</v>
      </c>
      <c r="J124" s="206"/>
      <c r="K124" s="206"/>
      <c r="L124" s="206">
        <f t="shared" ref="L124:L126" si="191">F124/$E124*100</f>
        <v>19.94111430390355</v>
      </c>
      <c r="M124" s="206">
        <f t="shared" ref="M124:M126" si="192">G124/$E124*100</f>
        <v>0</v>
      </c>
      <c r="N124" s="206">
        <f t="shared" ref="N124:N126" si="193">H124/$E124*100</f>
        <v>60.73937397418652</v>
      </c>
      <c r="O124" s="206">
        <f t="shared" ref="O124:O126" si="194">I124/$E124*100</f>
        <v>19.319511721909929</v>
      </c>
      <c r="P124" s="206">
        <f t="shared" ref="P124:P126" si="195">J124/$E124*100</f>
        <v>0</v>
      </c>
      <c r="Q124" s="206">
        <f t="shared" ref="Q124:Q126" si="196">K124/$E124*100</f>
        <v>0</v>
      </c>
    </row>
    <row r="125" spans="1:17" ht="30.75" thickBot="1" x14ac:dyDescent="0.3">
      <c r="A125" s="537"/>
      <c r="B125" s="537"/>
      <c r="C125" s="541"/>
      <c r="D125" s="40" t="s">
        <v>140</v>
      </c>
      <c r="E125" s="201">
        <v>59000</v>
      </c>
      <c r="F125" s="206">
        <f>E125-SUM(G125:K125)</f>
        <v>11765.257439303095</v>
      </c>
      <c r="G125" s="206"/>
      <c r="H125" s="206">
        <f t="shared" si="189"/>
        <v>35836.230644770047</v>
      </c>
      <c r="I125" s="206">
        <f t="shared" si="190"/>
        <v>11398.511915926858</v>
      </c>
      <c r="J125" s="206"/>
      <c r="K125" s="206"/>
      <c r="L125" s="206">
        <f t="shared" si="191"/>
        <v>19.94111430390355</v>
      </c>
      <c r="M125" s="206">
        <f t="shared" si="192"/>
        <v>0</v>
      </c>
      <c r="N125" s="206">
        <f t="shared" si="193"/>
        <v>60.73937397418652</v>
      </c>
      <c r="O125" s="206">
        <f t="shared" si="194"/>
        <v>19.319511721909929</v>
      </c>
      <c r="P125" s="206">
        <f t="shared" si="195"/>
        <v>0</v>
      </c>
      <c r="Q125" s="206">
        <f t="shared" si="196"/>
        <v>0</v>
      </c>
    </row>
    <row r="126" spans="1:17" ht="15.75" thickBot="1" x14ac:dyDescent="0.3">
      <c r="A126" s="538"/>
      <c r="B126" s="538"/>
      <c r="C126" s="545"/>
      <c r="D126" s="40" t="s">
        <v>141</v>
      </c>
      <c r="E126" s="201">
        <v>124598.59</v>
      </c>
      <c r="F126" s="206">
        <f>E126-SUM(G126:K126)</f>
        <v>24846.347252952139</v>
      </c>
      <c r="G126" s="206"/>
      <c r="H126" s="206">
        <f t="shared" si="189"/>
        <v>75680.403546663365</v>
      </c>
      <c r="I126" s="206">
        <f t="shared" si="190"/>
        <v>24071.839200384493</v>
      </c>
      <c r="J126" s="206"/>
      <c r="K126" s="206"/>
      <c r="L126" s="206">
        <f t="shared" si="191"/>
        <v>19.94111430390355</v>
      </c>
      <c r="M126" s="206">
        <f t="shared" si="192"/>
        <v>0</v>
      </c>
      <c r="N126" s="206">
        <f t="shared" si="193"/>
        <v>60.73937397418652</v>
      </c>
      <c r="O126" s="206">
        <f t="shared" si="194"/>
        <v>19.319511721909929</v>
      </c>
      <c r="P126" s="206">
        <f t="shared" si="195"/>
        <v>0</v>
      </c>
      <c r="Q126" s="206">
        <f t="shared" si="196"/>
        <v>0</v>
      </c>
    </row>
    <row r="127" spans="1:17" ht="15.75" thickBot="1" x14ac:dyDescent="0.3">
      <c r="A127" s="34">
        <v>921</v>
      </c>
      <c r="B127" s="34"/>
      <c r="C127" s="35"/>
      <c r="D127" s="34" t="s">
        <v>55</v>
      </c>
      <c r="E127" s="199">
        <v>983815.54</v>
      </c>
      <c r="F127" s="207"/>
      <c r="G127" s="208"/>
      <c r="H127" s="208"/>
      <c r="I127" s="208"/>
      <c r="J127" s="208"/>
      <c r="K127" s="209"/>
      <c r="L127" s="207"/>
      <c r="M127" s="208"/>
      <c r="N127" s="208"/>
      <c r="O127" s="208"/>
      <c r="P127" s="208"/>
      <c r="Q127" s="209"/>
    </row>
    <row r="128" spans="1:17" ht="15.75" thickBot="1" x14ac:dyDescent="0.3">
      <c r="A128" s="536"/>
      <c r="B128" s="43">
        <v>92109</v>
      </c>
      <c r="C128" s="44"/>
      <c r="D128" s="45" t="s">
        <v>56</v>
      </c>
      <c r="E128" s="200">
        <v>748093.08</v>
      </c>
      <c r="F128" s="210"/>
      <c r="G128" s="211"/>
      <c r="H128" s="211"/>
      <c r="I128" s="211"/>
      <c r="J128" s="211"/>
      <c r="K128" s="212"/>
      <c r="L128" s="210"/>
      <c r="M128" s="211"/>
      <c r="N128" s="211"/>
      <c r="O128" s="211"/>
      <c r="P128" s="211"/>
      <c r="Q128" s="212"/>
    </row>
    <row r="129" spans="1:17" x14ac:dyDescent="0.25">
      <c r="A129" s="537"/>
      <c r="B129" s="549"/>
      <c r="C129" s="540">
        <v>6050</v>
      </c>
      <c r="D129" s="37" t="s">
        <v>8</v>
      </c>
      <c r="E129" s="543">
        <v>126230</v>
      </c>
      <c r="F129" s="210"/>
      <c r="G129" s="211"/>
      <c r="H129" s="211"/>
      <c r="I129" s="211"/>
      <c r="J129" s="211"/>
      <c r="K129" s="212"/>
      <c r="L129" s="210"/>
      <c r="M129" s="211"/>
      <c r="N129" s="211"/>
      <c r="O129" s="211"/>
      <c r="P129" s="211"/>
      <c r="Q129" s="212"/>
    </row>
    <row r="130" spans="1:17" ht="15.75" thickBot="1" x14ac:dyDescent="0.3">
      <c r="A130" s="537"/>
      <c r="B130" s="550"/>
      <c r="C130" s="541"/>
      <c r="D130" s="40" t="s">
        <v>5</v>
      </c>
      <c r="E130" s="544"/>
      <c r="F130" s="213"/>
      <c r="G130" s="214"/>
      <c r="H130" s="214"/>
      <c r="I130" s="214"/>
      <c r="J130" s="214"/>
      <c r="K130" s="215"/>
      <c r="L130" s="213"/>
      <c r="M130" s="214"/>
      <c r="N130" s="214"/>
      <c r="O130" s="214"/>
      <c r="P130" s="214"/>
      <c r="Q130" s="215"/>
    </row>
    <row r="131" spans="1:17" ht="15.75" thickBot="1" x14ac:dyDescent="0.3">
      <c r="A131" s="537"/>
      <c r="B131" s="550"/>
      <c r="C131" s="542"/>
      <c r="D131" s="40" t="s">
        <v>142</v>
      </c>
      <c r="E131" s="201">
        <v>126230</v>
      </c>
      <c r="F131" s="206">
        <f>E131-SUM(G131:K131)</f>
        <v>25171.668585817461</v>
      </c>
      <c r="G131" s="206"/>
      <c r="H131" s="206">
        <f t="shared" ref="H131" si="197">(E131-G131-J131-K131)*(8300000/(E$163-G$163-J$163-K$163))</f>
        <v>76671.31176761564</v>
      </c>
      <c r="I131" s="206">
        <f t="shared" ref="I131" si="198">(E131-G131-J131-K131)*(2640000/(E$163-G$163-J$163-K$163))</f>
        <v>24387.019646566903</v>
      </c>
      <c r="J131" s="206"/>
      <c r="K131" s="206"/>
      <c r="L131" s="206">
        <f t="shared" ref="L131" si="199">F131/$E131*100</f>
        <v>19.941114303903557</v>
      </c>
      <c r="M131" s="206">
        <f t="shared" ref="M131" si="200">G131/$E131*100</f>
        <v>0</v>
      </c>
      <c r="N131" s="206">
        <f t="shared" ref="N131" si="201">H131/$E131*100</f>
        <v>60.73937397418652</v>
      </c>
      <c r="O131" s="206">
        <f t="shared" ref="O131" si="202">I131/$E131*100</f>
        <v>19.319511721909929</v>
      </c>
      <c r="P131" s="206">
        <f t="shared" ref="P131" si="203">J131/$E131*100</f>
        <v>0</v>
      </c>
      <c r="Q131" s="206">
        <f t="shared" ref="Q131" si="204">K131/$E131*100</f>
        <v>0</v>
      </c>
    </row>
    <row r="132" spans="1:17" x14ac:dyDescent="0.25">
      <c r="A132" s="537"/>
      <c r="B132" s="550"/>
      <c r="C132" s="555">
        <v>6058</v>
      </c>
      <c r="D132" s="37" t="s">
        <v>8</v>
      </c>
      <c r="E132" s="543">
        <v>337716.49</v>
      </c>
      <c r="F132" s="207"/>
      <c r="G132" s="208"/>
      <c r="H132" s="208"/>
      <c r="I132" s="208"/>
      <c r="J132" s="208"/>
      <c r="K132" s="209"/>
      <c r="L132" s="207"/>
      <c r="M132" s="208"/>
      <c r="N132" s="208"/>
      <c r="O132" s="208"/>
      <c r="P132" s="208"/>
      <c r="Q132" s="209"/>
    </row>
    <row r="133" spans="1:17" ht="15.75" thickBot="1" x14ac:dyDescent="0.3">
      <c r="A133" s="537"/>
      <c r="B133" s="550"/>
      <c r="C133" s="541"/>
      <c r="D133" s="40" t="s">
        <v>5</v>
      </c>
      <c r="E133" s="544"/>
      <c r="F133" s="213"/>
      <c r="G133" s="214"/>
      <c r="H133" s="214"/>
      <c r="I133" s="214"/>
      <c r="J133" s="214"/>
      <c r="K133" s="215"/>
      <c r="L133" s="213"/>
      <c r="M133" s="214"/>
      <c r="N133" s="214"/>
      <c r="O133" s="214"/>
      <c r="P133" s="214"/>
      <c r="Q133" s="215"/>
    </row>
    <row r="134" spans="1:17" ht="15.75" thickBot="1" x14ac:dyDescent="0.3">
      <c r="A134" s="537"/>
      <c r="B134" s="550"/>
      <c r="C134" s="542"/>
      <c r="D134" s="40" t="s">
        <v>143</v>
      </c>
      <c r="E134" s="201">
        <v>337716.49</v>
      </c>
      <c r="F134" s="206">
        <f>E134-SUM(G134:K134)</f>
        <v>6842.207104623958</v>
      </c>
      <c r="G134" s="206">
        <v>303404.43</v>
      </c>
      <c r="H134" s="206">
        <f t="shared" ref="H134" si="205">(E134-G134-J134-K134)*(8300000/(E$163-G$163-J$163-K$163))</f>
        <v>20840.930441647262</v>
      </c>
      <c r="I134" s="206">
        <f t="shared" ref="I134" si="206">(E134-G134-J134-K134)*(2640000/(E$163-G$163-J$163-K$163))</f>
        <v>6628.9224537287673</v>
      </c>
      <c r="J134" s="206"/>
      <c r="K134" s="206"/>
      <c r="L134" s="206">
        <f t="shared" ref="L134" si="207">F134/$E134*100</f>
        <v>2.0260210286515647</v>
      </c>
      <c r="M134" s="206">
        <f t="shared" ref="M134" si="208">G134/$E134*100</f>
        <v>89.839980866791549</v>
      </c>
      <c r="N134" s="206">
        <f t="shared" ref="N134" si="209">H134/$E134*100</f>
        <v>6.1711320171683832</v>
      </c>
      <c r="O134" s="206">
        <f t="shared" ref="O134" si="210">I134/$E134*100</f>
        <v>1.9628660873884978</v>
      </c>
      <c r="P134" s="206">
        <f t="shared" ref="P134" si="211">J134/$E134*100</f>
        <v>0</v>
      </c>
      <c r="Q134" s="206">
        <f t="shared" ref="Q134" si="212">K134/$E134*100</f>
        <v>0</v>
      </c>
    </row>
    <row r="135" spans="1:17" x14ac:dyDescent="0.25">
      <c r="A135" s="537"/>
      <c r="B135" s="550"/>
      <c r="C135" s="555">
        <v>6059</v>
      </c>
      <c r="D135" s="37" t="s">
        <v>8</v>
      </c>
      <c r="E135" s="543">
        <v>263710.53000000003</v>
      </c>
      <c r="F135" s="207"/>
      <c r="G135" s="208"/>
      <c r="H135" s="208"/>
      <c r="I135" s="208"/>
      <c r="J135" s="208"/>
      <c r="K135" s="209"/>
      <c r="L135" s="207"/>
      <c r="M135" s="208"/>
      <c r="N135" s="208"/>
      <c r="O135" s="208"/>
      <c r="P135" s="208"/>
      <c r="Q135" s="209"/>
    </row>
    <row r="136" spans="1:17" ht="15.75" thickBot="1" x14ac:dyDescent="0.3">
      <c r="A136" s="537"/>
      <c r="B136" s="550"/>
      <c r="C136" s="541"/>
      <c r="D136" s="40" t="s">
        <v>5</v>
      </c>
      <c r="E136" s="544"/>
      <c r="F136" s="213"/>
      <c r="G136" s="214"/>
      <c r="H136" s="214"/>
      <c r="I136" s="214"/>
      <c r="J136" s="214"/>
      <c r="K136" s="215"/>
      <c r="L136" s="213"/>
      <c r="M136" s="214"/>
      <c r="N136" s="214"/>
      <c r="O136" s="214"/>
      <c r="P136" s="214"/>
      <c r="Q136" s="215"/>
    </row>
    <row r="137" spans="1:17" ht="15.75" thickBot="1" x14ac:dyDescent="0.3">
      <c r="A137" s="537"/>
      <c r="B137" s="550"/>
      <c r="C137" s="542"/>
      <c r="D137" s="40" t="s">
        <v>143</v>
      </c>
      <c r="E137" s="201">
        <v>263710.53000000003</v>
      </c>
      <c r="F137" s="206">
        <f>E137-SUM(G137:K137)</f>
        <v>52586.818218729895</v>
      </c>
      <c r="G137" s="206"/>
      <c r="H137" s="206">
        <f t="shared" ref="H137" si="213">(E137-G137-J137-K137)*(8300000/(E$163-G$163-J$163-K$163))</f>
        <v>160176.12502600934</v>
      </c>
      <c r="I137" s="206">
        <f t="shared" ref="I137" si="214">(E137-G137-J137-K137)*(2640000/(E$163-G$163-J$163-K$163))</f>
        <v>50947.586755260803</v>
      </c>
      <c r="J137" s="206"/>
      <c r="K137" s="206"/>
      <c r="L137" s="206">
        <f t="shared" ref="L137" si="215">F137/$E137*100</f>
        <v>19.941114303903561</v>
      </c>
      <c r="M137" s="206">
        <f t="shared" ref="M137" si="216">G137/$E137*100</f>
        <v>0</v>
      </c>
      <c r="N137" s="206">
        <f t="shared" ref="N137" si="217">H137/$E137*100</f>
        <v>60.73937397418652</v>
      </c>
      <c r="O137" s="206">
        <f t="shared" ref="O137" si="218">I137/$E137*100</f>
        <v>19.319511721909929</v>
      </c>
      <c r="P137" s="206">
        <f t="shared" ref="P137" si="219">J137/$E137*100</f>
        <v>0</v>
      </c>
      <c r="Q137" s="206">
        <f t="shared" ref="Q137" si="220">K137/$E137*100</f>
        <v>0</v>
      </c>
    </row>
    <row r="138" spans="1:17" ht="30" x14ac:dyDescent="0.25">
      <c r="A138" s="537"/>
      <c r="B138" s="550"/>
      <c r="C138" s="552">
        <v>6060</v>
      </c>
      <c r="D138" s="36" t="s">
        <v>17</v>
      </c>
      <c r="E138" s="543">
        <v>14335.26</v>
      </c>
      <c r="F138" s="207"/>
      <c r="G138" s="208"/>
      <c r="H138" s="208"/>
      <c r="I138" s="208"/>
      <c r="J138" s="208"/>
      <c r="K138" s="209"/>
      <c r="L138" s="207"/>
      <c r="M138" s="208"/>
      <c r="N138" s="208"/>
      <c r="O138" s="208"/>
      <c r="P138" s="208"/>
      <c r="Q138" s="209"/>
    </row>
    <row r="139" spans="1:17" ht="15.75" thickBot="1" x14ac:dyDescent="0.3">
      <c r="A139" s="537"/>
      <c r="B139" s="550"/>
      <c r="C139" s="553"/>
      <c r="D139" s="42" t="s">
        <v>5</v>
      </c>
      <c r="E139" s="544"/>
      <c r="F139" s="213"/>
      <c r="G139" s="214"/>
      <c r="H139" s="214"/>
      <c r="I139" s="214"/>
      <c r="J139" s="214"/>
      <c r="K139" s="215"/>
      <c r="L139" s="213"/>
      <c r="M139" s="214"/>
      <c r="N139" s="214"/>
      <c r="O139" s="214"/>
      <c r="P139" s="214"/>
      <c r="Q139" s="215"/>
    </row>
    <row r="140" spans="1:17" ht="15.75" thickBot="1" x14ac:dyDescent="0.3">
      <c r="A140" s="537"/>
      <c r="B140" s="550"/>
      <c r="C140" s="554"/>
      <c r="D140" s="42" t="s">
        <v>18</v>
      </c>
      <c r="E140" s="201">
        <v>14335.26</v>
      </c>
      <c r="F140" s="206">
        <f>E140-SUM(G140:K140)</f>
        <v>2587.2957693657136</v>
      </c>
      <c r="G140" s="206">
        <v>1360.58</v>
      </c>
      <c r="H140" s="206">
        <f t="shared" ref="H140" si="221">(E140-G140-J140-K140)*(8300000/(E$163-G$163-J$163-K$163))</f>
        <v>7880.7394071539829</v>
      </c>
      <c r="I140" s="206">
        <f t="shared" ref="I140" si="222">(E140-G140-J140-K140)*(2640000/(E$163-G$163-J$163-K$163))</f>
        <v>2506.6448234803033</v>
      </c>
      <c r="J140" s="206"/>
      <c r="K140" s="206"/>
      <c r="L140" s="206">
        <f t="shared" ref="L140" si="223">F140/$E140*100</f>
        <v>18.048474665724328</v>
      </c>
      <c r="M140" s="206">
        <f t="shared" ref="M140" si="224">G140/$E140*100</f>
        <v>9.4911428184769573</v>
      </c>
      <c r="N140" s="206">
        <f t="shared" ref="N140" si="225">H140/$E140*100</f>
        <v>54.97451324324765</v>
      </c>
      <c r="O140" s="206">
        <f t="shared" ref="O140" si="226">I140/$E140*100</f>
        <v>17.48586927255106</v>
      </c>
      <c r="P140" s="206">
        <f t="shared" ref="P140" si="227">J140/$E140*100</f>
        <v>0</v>
      </c>
      <c r="Q140" s="206">
        <f t="shared" ref="Q140" si="228">K140/$E140*100</f>
        <v>0</v>
      </c>
    </row>
    <row r="141" spans="1:17" ht="30" x14ac:dyDescent="0.25">
      <c r="A141" s="537"/>
      <c r="B141" s="550"/>
      <c r="C141" s="552">
        <v>6068</v>
      </c>
      <c r="D141" s="36" t="s">
        <v>17</v>
      </c>
      <c r="E141" s="543">
        <v>3472</v>
      </c>
      <c r="F141" s="207"/>
      <c r="G141" s="208"/>
      <c r="H141" s="208"/>
      <c r="I141" s="208"/>
      <c r="J141" s="208"/>
      <c r="K141" s="209"/>
      <c r="L141" s="207"/>
      <c r="M141" s="208"/>
      <c r="N141" s="208"/>
      <c r="O141" s="208"/>
      <c r="P141" s="208"/>
      <c r="Q141" s="209"/>
    </row>
    <row r="142" spans="1:17" ht="15.75" thickBot="1" x14ac:dyDescent="0.3">
      <c r="A142" s="537"/>
      <c r="B142" s="550"/>
      <c r="C142" s="553"/>
      <c r="D142" s="42" t="s">
        <v>5</v>
      </c>
      <c r="E142" s="544"/>
      <c r="F142" s="213"/>
      <c r="G142" s="214"/>
      <c r="H142" s="214"/>
      <c r="I142" s="214"/>
      <c r="J142" s="214"/>
      <c r="K142" s="215"/>
      <c r="L142" s="213"/>
      <c r="M142" s="214"/>
      <c r="N142" s="214"/>
      <c r="O142" s="214"/>
      <c r="P142" s="214"/>
      <c r="Q142" s="215"/>
    </row>
    <row r="143" spans="1:17" ht="15.75" thickBot="1" x14ac:dyDescent="0.3">
      <c r="A143" s="537"/>
      <c r="B143" s="550"/>
      <c r="C143" s="554"/>
      <c r="D143" s="42" t="s">
        <v>18</v>
      </c>
      <c r="E143" s="201">
        <v>3472</v>
      </c>
      <c r="F143" s="206">
        <f>E143-SUM(G143:K143)</f>
        <v>0</v>
      </c>
      <c r="G143" s="206">
        <v>3472</v>
      </c>
      <c r="H143" s="206">
        <f t="shared" ref="H143" si="229">(E143-G143-J143-K143)*(8300000/(E$163-G$163-J$163-K$163))</f>
        <v>0</v>
      </c>
      <c r="I143" s="206">
        <f t="shared" ref="I143" si="230">(E143-G143-J143-K143)*(2640000/(E$163-G$163-J$163-K$163))</f>
        <v>0</v>
      </c>
      <c r="J143" s="206"/>
      <c r="K143" s="206"/>
      <c r="L143" s="206">
        <f t="shared" ref="L143" si="231">F143/$E143*100</f>
        <v>0</v>
      </c>
      <c r="M143" s="206">
        <f t="shared" ref="M143" si="232">G143/$E143*100</f>
        <v>100</v>
      </c>
      <c r="N143" s="206">
        <f t="shared" ref="N143" si="233">H143/$E143*100</f>
        <v>0</v>
      </c>
      <c r="O143" s="206">
        <f t="shared" ref="O143" si="234">I143/$E143*100</f>
        <v>0</v>
      </c>
      <c r="P143" s="206">
        <f t="shared" ref="P143" si="235">J143/$E143*100</f>
        <v>0</v>
      </c>
      <c r="Q143" s="206">
        <f t="shared" ref="Q143" si="236">K143/$E143*100</f>
        <v>0</v>
      </c>
    </row>
    <row r="144" spans="1:17" ht="30" x14ac:dyDescent="0.25">
      <c r="A144" s="537"/>
      <c r="B144" s="550"/>
      <c r="C144" s="555">
        <v>6069</v>
      </c>
      <c r="D144" s="37" t="s">
        <v>17</v>
      </c>
      <c r="E144" s="543">
        <v>2628.8</v>
      </c>
      <c r="F144" s="207"/>
      <c r="G144" s="208"/>
      <c r="H144" s="208"/>
      <c r="I144" s="208"/>
      <c r="J144" s="208"/>
      <c r="K144" s="209"/>
      <c r="L144" s="207"/>
      <c r="M144" s="208"/>
      <c r="N144" s="208"/>
      <c r="O144" s="208"/>
      <c r="P144" s="208"/>
      <c r="Q144" s="209"/>
    </row>
    <row r="145" spans="1:17" ht="15.75" thickBot="1" x14ac:dyDescent="0.3">
      <c r="A145" s="537"/>
      <c r="B145" s="550"/>
      <c r="C145" s="541"/>
      <c r="D145" s="40" t="s">
        <v>5</v>
      </c>
      <c r="E145" s="544"/>
      <c r="F145" s="213"/>
      <c r="G145" s="214"/>
      <c r="H145" s="214"/>
      <c r="I145" s="214"/>
      <c r="J145" s="214"/>
      <c r="K145" s="215"/>
      <c r="L145" s="213"/>
      <c r="M145" s="214"/>
      <c r="N145" s="214"/>
      <c r="O145" s="214"/>
      <c r="P145" s="214"/>
      <c r="Q145" s="215"/>
    </row>
    <row r="146" spans="1:17" ht="15.75" thickBot="1" x14ac:dyDescent="0.3">
      <c r="A146" s="537"/>
      <c r="B146" s="551"/>
      <c r="C146" s="545"/>
      <c r="D146" s="40" t="s">
        <v>18</v>
      </c>
      <c r="E146" s="201">
        <v>2628.8</v>
      </c>
      <c r="F146" s="206">
        <f>E146-SUM(G146:K146)</f>
        <v>524.21201282101674</v>
      </c>
      <c r="G146" s="206"/>
      <c r="H146" s="206">
        <f t="shared" ref="H146" si="237">(E146-G146-J146-K146)*(8300000/(E$163-G$163-J$163-K$163))</f>
        <v>1596.7166630334152</v>
      </c>
      <c r="I146" s="206">
        <f t="shared" ref="I146" si="238">(E146-G146-J146-K146)*(2640000/(E$163-G$163-J$163-K$163))</f>
        <v>507.87132414556828</v>
      </c>
      <c r="J146" s="206"/>
      <c r="K146" s="206"/>
      <c r="L146" s="206">
        <f t="shared" ref="L146" si="239">F146/$E146*100</f>
        <v>19.941114303903557</v>
      </c>
      <c r="M146" s="206">
        <f t="shared" ref="M146" si="240">G146/$E146*100</f>
        <v>0</v>
      </c>
      <c r="N146" s="206">
        <f t="shared" ref="N146" si="241">H146/$E146*100</f>
        <v>60.73937397418652</v>
      </c>
      <c r="O146" s="206">
        <f t="shared" ref="O146" si="242">I146/$E146*100</f>
        <v>19.319511721909929</v>
      </c>
      <c r="P146" s="206">
        <f t="shared" ref="P146" si="243">J146/$E146*100</f>
        <v>0</v>
      </c>
      <c r="Q146" s="206">
        <f t="shared" ref="Q146" si="244">K146/$E146*100</f>
        <v>0</v>
      </c>
    </row>
    <row r="147" spans="1:17" ht="15.75" thickBot="1" x14ac:dyDescent="0.3">
      <c r="A147" s="537"/>
      <c r="B147" s="43">
        <v>92120</v>
      </c>
      <c r="C147" s="44"/>
      <c r="D147" s="45" t="s">
        <v>69</v>
      </c>
      <c r="E147" s="200">
        <v>235722.46</v>
      </c>
      <c r="F147" s="207"/>
      <c r="G147" s="208"/>
      <c r="H147" s="208"/>
      <c r="I147" s="208"/>
      <c r="J147" s="208"/>
      <c r="K147" s="209"/>
      <c r="L147" s="207"/>
      <c r="M147" s="208"/>
      <c r="N147" s="208"/>
      <c r="O147" s="208"/>
      <c r="P147" s="208"/>
      <c r="Q147" s="209"/>
    </row>
    <row r="148" spans="1:17" x14ac:dyDescent="0.25">
      <c r="A148" s="537"/>
      <c r="B148" s="536"/>
      <c r="C148" s="540">
        <v>6050</v>
      </c>
      <c r="D148" s="37" t="s">
        <v>8</v>
      </c>
      <c r="E148" s="543">
        <v>235722.46</v>
      </c>
      <c r="F148" s="210"/>
      <c r="G148" s="211"/>
      <c r="H148" s="211"/>
      <c r="I148" s="211"/>
      <c r="J148" s="211"/>
      <c r="K148" s="212"/>
      <c r="L148" s="210"/>
      <c r="M148" s="211"/>
      <c r="N148" s="211"/>
      <c r="O148" s="211"/>
      <c r="P148" s="211"/>
      <c r="Q148" s="212"/>
    </row>
    <row r="149" spans="1:17" ht="15.75" thickBot="1" x14ac:dyDescent="0.3">
      <c r="A149" s="537"/>
      <c r="B149" s="537"/>
      <c r="C149" s="541"/>
      <c r="D149" s="40" t="s">
        <v>5</v>
      </c>
      <c r="E149" s="544"/>
      <c r="F149" s="213"/>
      <c r="G149" s="214"/>
      <c r="H149" s="214"/>
      <c r="I149" s="214"/>
      <c r="J149" s="214"/>
      <c r="K149" s="215"/>
      <c r="L149" s="213"/>
      <c r="M149" s="214"/>
      <c r="N149" s="214"/>
      <c r="O149" s="214"/>
      <c r="P149" s="214"/>
      <c r="Q149" s="215"/>
    </row>
    <row r="150" spans="1:17" ht="15.75" thickBot="1" x14ac:dyDescent="0.3">
      <c r="A150" s="538"/>
      <c r="B150" s="538"/>
      <c r="C150" s="545"/>
      <c r="D150" s="40" t="s">
        <v>70</v>
      </c>
      <c r="E150" s="201">
        <v>235722.46</v>
      </c>
      <c r="F150" s="206">
        <f>E150-SUM(G150:K150)</f>
        <v>47005.685188573349</v>
      </c>
      <c r="G150" s="206"/>
      <c r="H150" s="206">
        <f t="shared" ref="H150" si="245">(E150-G150-J150-K150)*(8300000/(E$163-G$163-J$163-K$163))</f>
        <v>143176.34652055221</v>
      </c>
      <c r="I150" s="206">
        <f t="shared" ref="I150" si="246">(E150-G150-J150-K150)*(2640000/(E$163-G$163-J$163-K$163))</f>
        <v>45540.428290874443</v>
      </c>
      <c r="J150" s="206"/>
      <c r="K150" s="206"/>
      <c r="L150" s="206">
        <f t="shared" ref="L150" si="247">F150/$E150*100</f>
        <v>19.941114303903561</v>
      </c>
      <c r="M150" s="206">
        <f t="shared" ref="M150" si="248">G150/$E150*100</f>
        <v>0</v>
      </c>
      <c r="N150" s="206">
        <f t="shared" ref="N150" si="249">H150/$E150*100</f>
        <v>60.73937397418652</v>
      </c>
      <c r="O150" s="206">
        <f t="shared" ref="O150" si="250">I150/$E150*100</f>
        <v>19.319511721909929</v>
      </c>
      <c r="P150" s="206">
        <f t="shared" ref="P150" si="251">J150/$E150*100</f>
        <v>0</v>
      </c>
      <c r="Q150" s="206">
        <f t="shared" ref="Q150" si="252">K150/$E150*100</f>
        <v>0</v>
      </c>
    </row>
    <row r="151" spans="1:17" ht="16.5" customHeight="1" thickBot="1" x14ac:dyDescent="0.3">
      <c r="A151" s="34">
        <v>926</v>
      </c>
      <c r="B151" s="34"/>
      <c r="C151" s="35"/>
      <c r="D151" s="34" t="s">
        <v>144</v>
      </c>
      <c r="E151" s="199">
        <v>405748.87</v>
      </c>
      <c r="F151" s="207"/>
      <c r="G151" s="208"/>
      <c r="H151" s="208"/>
      <c r="I151" s="208"/>
      <c r="J151" s="208"/>
      <c r="K151" s="209"/>
      <c r="L151" s="207"/>
      <c r="M151" s="208"/>
      <c r="N151" s="208"/>
      <c r="O151" s="208"/>
      <c r="P151" s="208"/>
      <c r="Q151" s="209"/>
    </row>
    <row r="152" spans="1:17" ht="15.75" thickBot="1" x14ac:dyDescent="0.3">
      <c r="A152" s="536"/>
      <c r="B152" s="43">
        <v>92695</v>
      </c>
      <c r="C152" s="44"/>
      <c r="D152" s="45" t="s">
        <v>20</v>
      </c>
      <c r="E152" s="200">
        <v>405748.87</v>
      </c>
      <c r="F152" s="210"/>
      <c r="G152" s="211"/>
      <c r="H152" s="211"/>
      <c r="I152" s="211"/>
      <c r="J152" s="211"/>
      <c r="K152" s="212"/>
      <c r="L152" s="210"/>
      <c r="M152" s="211"/>
      <c r="N152" s="211"/>
      <c r="O152" s="211"/>
      <c r="P152" s="211"/>
      <c r="Q152" s="212"/>
    </row>
    <row r="153" spans="1:17" ht="45" x14ac:dyDescent="0.25">
      <c r="A153" s="537"/>
      <c r="B153" s="536"/>
      <c r="C153" s="540">
        <v>6010</v>
      </c>
      <c r="D153" s="37" t="s">
        <v>83</v>
      </c>
      <c r="E153" s="543">
        <v>280000</v>
      </c>
      <c r="F153" s="210"/>
      <c r="G153" s="211"/>
      <c r="H153" s="211"/>
      <c r="I153" s="211"/>
      <c r="J153" s="211"/>
      <c r="K153" s="212"/>
      <c r="L153" s="210"/>
      <c r="M153" s="211"/>
      <c r="N153" s="211"/>
      <c r="O153" s="211"/>
      <c r="P153" s="211"/>
      <c r="Q153" s="212"/>
    </row>
    <row r="154" spans="1:17" ht="15.75" thickBot="1" x14ac:dyDescent="0.3">
      <c r="A154" s="537"/>
      <c r="B154" s="537"/>
      <c r="C154" s="541"/>
      <c r="D154" s="40" t="s">
        <v>5</v>
      </c>
      <c r="E154" s="544"/>
      <c r="F154" s="213"/>
      <c r="G154" s="214"/>
      <c r="H154" s="214"/>
      <c r="I154" s="214"/>
      <c r="J154" s="214"/>
      <c r="K154" s="215"/>
      <c r="L154" s="213"/>
      <c r="M154" s="214"/>
      <c r="N154" s="214"/>
      <c r="O154" s="214"/>
      <c r="P154" s="214"/>
      <c r="Q154" s="215"/>
    </row>
    <row r="155" spans="1:17" ht="15.75" thickBot="1" x14ac:dyDescent="0.3">
      <c r="A155" s="537"/>
      <c r="B155" s="537"/>
      <c r="C155" s="545"/>
      <c r="D155" s="40" t="s">
        <v>145</v>
      </c>
      <c r="E155" s="201">
        <v>280000</v>
      </c>
      <c r="F155" s="206">
        <f>E155-SUM(G155:K155)</f>
        <v>55835.120050929952</v>
      </c>
      <c r="G155" s="206"/>
      <c r="H155" s="206">
        <f t="shared" ref="H155" si="253">(E155-G155-J155-K155)*(8300000/(E$163-G$163-J$163-K$163))</f>
        <v>170070.24712772225</v>
      </c>
      <c r="I155" s="206">
        <f t="shared" ref="I155" si="254">(E155-G155-J155-K155)*(2640000/(E$163-G$163-J$163-K$163))</f>
        <v>54094.632821347805</v>
      </c>
      <c r="J155" s="206"/>
      <c r="K155" s="206"/>
      <c r="L155" s="206">
        <f t="shared" ref="L155" si="255">F155/$E155*100</f>
        <v>19.941114303903554</v>
      </c>
      <c r="M155" s="206">
        <f t="shared" ref="M155" si="256">G155/$E155*100</f>
        <v>0</v>
      </c>
      <c r="N155" s="206">
        <f t="shared" ref="N155" si="257">H155/$E155*100</f>
        <v>60.73937397418652</v>
      </c>
      <c r="O155" s="206">
        <f t="shared" ref="O155" si="258">I155/$E155*100</f>
        <v>19.319511721909929</v>
      </c>
      <c r="P155" s="206">
        <f t="shared" ref="P155" si="259">J155/$E155*100</f>
        <v>0</v>
      </c>
      <c r="Q155" s="206">
        <f t="shared" ref="Q155" si="260">K155/$E155*100</f>
        <v>0</v>
      </c>
    </row>
    <row r="156" spans="1:17" x14ac:dyDescent="0.25">
      <c r="A156" s="537"/>
      <c r="B156" s="537"/>
      <c r="C156" s="540">
        <v>6050</v>
      </c>
      <c r="D156" s="36" t="s">
        <v>8</v>
      </c>
      <c r="E156" s="543">
        <v>118449</v>
      </c>
      <c r="F156" s="207"/>
      <c r="G156" s="208"/>
      <c r="H156" s="208"/>
      <c r="I156" s="208"/>
      <c r="J156" s="208"/>
      <c r="K156" s="209"/>
      <c r="L156" s="207"/>
      <c r="M156" s="208"/>
      <c r="N156" s="208"/>
      <c r="O156" s="208"/>
      <c r="P156" s="208"/>
      <c r="Q156" s="209"/>
    </row>
    <row r="157" spans="1:17" ht="15.75" thickBot="1" x14ac:dyDescent="0.3">
      <c r="A157" s="537"/>
      <c r="B157" s="537"/>
      <c r="C157" s="541"/>
      <c r="D157" s="42" t="s">
        <v>5</v>
      </c>
      <c r="E157" s="544"/>
      <c r="F157" s="213"/>
      <c r="G157" s="214"/>
      <c r="H157" s="214"/>
      <c r="I157" s="214"/>
      <c r="J157" s="214"/>
      <c r="K157" s="215"/>
      <c r="L157" s="213"/>
      <c r="M157" s="214"/>
      <c r="N157" s="214"/>
      <c r="O157" s="214"/>
      <c r="P157" s="214"/>
      <c r="Q157" s="215"/>
    </row>
    <row r="158" spans="1:17" ht="30.75" thickBot="1" x14ac:dyDescent="0.3">
      <c r="A158" s="537"/>
      <c r="B158" s="537"/>
      <c r="C158" s="541"/>
      <c r="D158" s="42" t="s">
        <v>146</v>
      </c>
      <c r="E158" s="201">
        <v>49569</v>
      </c>
      <c r="F158" s="206">
        <f>E158-SUM(G158:K158)</f>
        <v>9884.610949301954</v>
      </c>
      <c r="G158" s="206"/>
      <c r="H158" s="206">
        <f t="shared" ref="H158:H159" si="261">(E158-G158-J158-K158)*(8300000/(E$163-G$163-J$163-K$163))</f>
        <v>30107.900285264514</v>
      </c>
      <c r="I158" s="206">
        <f t="shared" ref="I158:I159" si="262">(E158-G158-J158-K158)*(2640000/(E$163-G$163-J$163-K$163))</f>
        <v>9576.4887654335325</v>
      </c>
      <c r="J158" s="206"/>
      <c r="K158" s="206"/>
      <c r="L158" s="206">
        <f t="shared" ref="L158" si="263">F158/$E158*100</f>
        <v>19.941114303903557</v>
      </c>
      <c r="M158" s="206">
        <f t="shared" ref="M158" si="264">G158/$E158*100</f>
        <v>0</v>
      </c>
      <c r="N158" s="206">
        <f t="shared" ref="N158" si="265">H158/$E158*100</f>
        <v>60.73937397418652</v>
      </c>
      <c r="O158" s="206">
        <f t="shared" ref="O158" si="266">I158/$E158*100</f>
        <v>19.319511721909929</v>
      </c>
      <c r="P158" s="206">
        <f t="shared" ref="P158" si="267">J158/$E158*100</f>
        <v>0</v>
      </c>
      <c r="Q158" s="206">
        <f t="shared" ref="Q158" si="268">K158/$E158*100</f>
        <v>0</v>
      </c>
    </row>
    <row r="159" spans="1:17" ht="15.75" thickBot="1" x14ac:dyDescent="0.3">
      <c r="A159" s="537"/>
      <c r="B159" s="537"/>
      <c r="C159" s="545"/>
      <c r="D159" s="42" t="s">
        <v>147</v>
      </c>
      <c r="E159" s="201">
        <v>68880</v>
      </c>
      <c r="F159" s="206">
        <f>E159-SUM(G159:K159)</f>
        <v>13735.439532528762</v>
      </c>
      <c r="G159" s="206"/>
      <c r="H159" s="206">
        <f t="shared" si="261"/>
        <v>41837.280793419675</v>
      </c>
      <c r="I159" s="206">
        <f t="shared" si="262"/>
        <v>13307.279674051559</v>
      </c>
      <c r="J159" s="206"/>
      <c r="K159" s="206"/>
      <c r="L159" s="206">
        <f t="shared" ref="L159" si="269">F159/$E159*100</f>
        <v>19.941114303903547</v>
      </c>
      <c r="M159" s="206">
        <f t="shared" ref="M159" si="270">G159/$E159*100</f>
        <v>0</v>
      </c>
      <c r="N159" s="206">
        <f t="shared" ref="N159" si="271">H159/$E159*100</f>
        <v>60.73937397418652</v>
      </c>
      <c r="O159" s="206">
        <f t="shared" ref="O159" si="272">I159/$E159*100</f>
        <v>19.319511721909929</v>
      </c>
      <c r="P159" s="206">
        <f t="shared" ref="P159" si="273">J159/$E159*100</f>
        <v>0</v>
      </c>
      <c r="Q159" s="206">
        <f t="shared" ref="Q159" si="274">K159/$E159*100</f>
        <v>0</v>
      </c>
    </row>
    <row r="160" spans="1:17" ht="30" x14ac:dyDescent="0.25">
      <c r="A160" s="537"/>
      <c r="B160" s="537"/>
      <c r="C160" s="540">
        <v>6060</v>
      </c>
      <c r="D160" s="36" t="s">
        <v>17</v>
      </c>
      <c r="E160" s="543">
        <v>7299.87</v>
      </c>
      <c r="F160" s="207"/>
      <c r="G160" s="208"/>
      <c r="H160" s="208"/>
      <c r="I160" s="208"/>
      <c r="J160" s="208"/>
      <c r="K160" s="209"/>
      <c r="L160" s="207"/>
      <c r="M160" s="208"/>
      <c r="N160" s="208"/>
      <c r="O160" s="208"/>
      <c r="P160" s="208"/>
      <c r="Q160" s="209"/>
    </row>
    <row r="161" spans="1:17" ht="15.75" thickBot="1" x14ac:dyDescent="0.3">
      <c r="A161" s="537"/>
      <c r="B161" s="537"/>
      <c r="C161" s="541"/>
      <c r="D161" s="42" t="s">
        <v>5</v>
      </c>
      <c r="E161" s="544"/>
      <c r="F161" s="213"/>
      <c r="G161" s="214"/>
      <c r="H161" s="214"/>
      <c r="I161" s="214"/>
      <c r="J161" s="214"/>
      <c r="K161" s="215"/>
      <c r="L161" s="213"/>
      <c r="M161" s="214"/>
      <c r="N161" s="214"/>
      <c r="O161" s="214"/>
      <c r="P161" s="214"/>
      <c r="Q161" s="215"/>
    </row>
    <row r="162" spans="1:17" ht="15.75" thickBot="1" x14ac:dyDescent="0.3">
      <c r="A162" s="538"/>
      <c r="B162" s="538"/>
      <c r="C162" s="545"/>
      <c r="D162" s="42" t="s">
        <v>18</v>
      </c>
      <c r="E162" s="201">
        <v>7299.87</v>
      </c>
      <c r="F162" s="216">
        <f>E162-SUM(G162:K162)</f>
        <v>1455.6754207363638</v>
      </c>
      <c r="G162" s="216"/>
      <c r="H162" s="206">
        <f t="shared" ref="H162" si="275">(E162-G162-J162-K162)*(8300000/(E$163-G$163-J$163-K$163))</f>
        <v>4433.8953389294493</v>
      </c>
      <c r="I162" s="206">
        <f t="shared" ref="I162" si="276">(E162-G162-J162-K162)*(2640000/(E$163-G$163-J$163-K$163))</f>
        <v>1410.2992403341864</v>
      </c>
      <c r="J162" s="216"/>
      <c r="K162" s="216"/>
      <c r="L162" s="216">
        <f t="shared" ref="L162" si="277">F162/$E162*100</f>
        <v>19.941114303903547</v>
      </c>
      <c r="M162" s="216">
        <f t="shared" ref="M162" si="278">G162/$E162*100</f>
        <v>0</v>
      </c>
      <c r="N162" s="216">
        <f t="shared" ref="N162" si="279">H162/$E162*100</f>
        <v>60.73937397418652</v>
      </c>
      <c r="O162" s="216">
        <f t="shared" ref="O162" si="280">I162/$E162*100</f>
        <v>19.319511721909929</v>
      </c>
      <c r="P162" s="216">
        <f t="shared" ref="P162" si="281">J162/$E162*100</f>
        <v>0</v>
      </c>
      <c r="Q162" s="216">
        <f t="shared" ref="Q162" si="282">K162/$E162*100</f>
        <v>0</v>
      </c>
    </row>
    <row r="163" spans="1:17" ht="18.75" customHeight="1" thickBot="1" x14ac:dyDescent="0.3">
      <c r="A163" s="47" t="s">
        <v>148</v>
      </c>
      <c r="B163" s="47"/>
      <c r="C163" s="48"/>
      <c r="D163" s="49" t="s">
        <v>149</v>
      </c>
      <c r="E163" s="202">
        <v>17901645.940000001</v>
      </c>
      <c r="F163" s="217">
        <f>E163-SUM(G163:K163)</f>
        <v>2724941.6300000027</v>
      </c>
      <c r="G163" s="218">
        <f>SUM(G3:G162)</f>
        <v>3428592.0100000002</v>
      </c>
      <c r="H163" s="218">
        <f>SUM(H3:H162)</f>
        <v>8299999.9999999972</v>
      </c>
      <c r="I163" s="218">
        <f t="shared" ref="I163:K163" si="283">SUM(I3:I162)</f>
        <v>2639999.9999999995</v>
      </c>
      <c r="J163" s="218">
        <f t="shared" si="283"/>
        <v>464322.3</v>
      </c>
      <c r="K163" s="219">
        <f t="shared" si="283"/>
        <v>343790</v>
      </c>
      <c r="L163" s="217">
        <f t="shared" ref="L163" si="284">F163/$E163*100</f>
        <v>15.221737929199614</v>
      </c>
      <c r="M163" s="218">
        <f t="shared" ref="M163" si="285">G163/$E163*100</f>
        <v>19.152384208085842</v>
      </c>
      <c r="N163" s="218">
        <f t="shared" ref="N163" si="286">H163/$E163*100</f>
        <v>46.364451781800774</v>
      </c>
      <c r="O163" s="218">
        <f t="shared" ref="O163" si="287">I163/$E163*100</f>
        <v>14.747247313729407</v>
      </c>
      <c r="P163" s="218">
        <f t="shared" ref="P163" si="288">J163/$E163*100</f>
        <v>2.5937408300680529</v>
      </c>
      <c r="Q163" s="219">
        <f t="shared" ref="Q163" si="289">K163/$E163*100</f>
        <v>1.9204379371163007</v>
      </c>
    </row>
  </sheetData>
  <mergeCells count="97">
    <mergeCell ref="A1:C1"/>
    <mergeCell ref="F1:K1"/>
    <mergeCell ref="L1:Q1"/>
    <mergeCell ref="A152:A162"/>
    <mergeCell ref="B153:B162"/>
    <mergeCell ref="C153:C155"/>
    <mergeCell ref="E153:E154"/>
    <mergeCell ref="C156:C159"/>
    <mergeCell ref="E156:E157"/>
    <mergeCell ref="B148:B150"/>
    <mergeCell ref="C148:C150"/>
    <mergeCell ref="E148:E149"/>
    <mergeCell ref="C160:C162"/>
    <mergeCell ref="E160:E161"/>
    <mergeCell ref="C121:C126"/>
    <mergeCell ref="E121:E122"/>
    <mergeCell ref="A128:A150"/>
    <mergeCell ref="B129:B146"/>
    <mergeCell ref="C129:C131"/>
    <mergeCell ref="E129:E130"/>
    <mergeCell ref="C138:C140"/>
    <mergeCell ref="E138:E139"/>
    <mergeCell ref="C141:C143"/>
    <mergeCell ref="E141:E142"/>
    <mergeCell ref="C132:C134"/>
    <mergeCell ref="E132:E133"/>
    <mergeCell ref="C135:C137"/>
    <mergeCell ref="E135:E136"/>
    <mergeCell ref="C144:C146"/>
    <mergeCell ref="E144:E145"/>
    <mergeCell ref="A100:A126"/>
    <mergeCell ref="B101:B103"/>
    <mergeCell ref="C101:C103"/>
    <mergeCell ref="E101:E102"/>
    <mergeCell ref="B105:B107"/>
    <mergeCell ref="C105:C107"/>
    <mergeCell ref="E105:E106"/>
    <mergeCell ref="B109:B111"/>
    <mergeCell ref="C109:C111"/>
    <mergeCell ref="E109:E110"/>
    <mergeCell ref="B113:B116"/>
    <mergeCell ref="C113:C116"/>
    <mergeCell ref="E113:E114"/>
    <mergeCell ref="B118:B126"/>
    <mergeCell ref="C118:C120"/>
    <mergeCell ref="E118:E119"/>
    <mergeCell ref="A92:A98"/>
    <mergeCell ref="B93:B98"/>
    <mergeCell ref="C93:C95"/>
    <mergeCell ref="E93:E94"/>
    <mergeCell ref="C96:C98"/>
    <mergeCell ref="E96:E97"/>
    <mergeCell ref="E80:E81"/>
    <mergeCell ref="C85:C87"/>
    <mergeCell ref="E85:E86"/>
    <mergeCell ref="A75:A90"/>
    <mergeCell ref="B76:B78"/>
    <mergeCell ref="C76:C78"/>
    <mergeCell ref="E76:E77"/>
    <mergeCell ref="B80:B90"/>
    <mergeCell ref="C80:C84"/>
    <mergeCell ref="C88:C90"/>
    <mergeCell ref="E88:E89"/>
    <mergeCell ref="A66:A73"/>
    <mergeCell ref="B67:B69"/>
    <mergeCell ref="C67:C69"/>
    <mergeCell ref="E67:E68"/>
    <mergeCell ref="B71:B73"/>
    <mergeCell ref="C71:C73"/>
    <mergeCell ref="E71:E72"/>
    <mergeCell ref="A61:A64"/>
    <mergeCell ref="B62:B64"/>
    <mergeCell ref="C62:C64"/>
    <mergeCell ref="E62:E63"/>
    <mergeCell ref="A56:A59"/>
    <mergeCell ref="B57:B59"/>
    <mergeCell ref="C57:C59"/>
    <mergeCell ref="E57:E58"/>
    <mergeCell ref="A44:A54"/>
    <mergeCell ref="B45:B54"/>
    <mergeCell ref="C45:C54"/>
    <mergeCell ref="E45:E46"/>
    <mergeCell ref="C40:C42"/>
    <mergeCell ref="E40:E41"/>
    <mergeCell ref="A9:A42"/>
    <mergeCell ref="B10:B12"/>
    <mergeCell ref="C10:C12"/>
    <mergeCell ref="E10:E11"/>
    <mergeCell ref="B14:B42"/>
    <mergeCell ref="C14:C36"/>
    <mergeCell ref="E14:E15"/>
    <mergeCell ref="A4:A7"/>
    <mergeCell ref="B5:B7"/>
    <mergeCell ref="C5:C7"/>
    <mergeCell ref="E5:E6"/>
    <mergeCell ref="C37:C39"/>
    <mergeCell ref="E37:E38"/>
  </mergeCells>
  <pageMargins left="0.23622047244094491" right="0.23622047244094491" top="0.15748031496062992" bottom="0.35433070866141736" header="0.31496062992125984" footer="0.31496062992125984"/>
  <pageSetup paperSize="9" scale="65" fitToHeight="7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1"/>
  <sheetViews>
    <sheetView zoomScaleNormal="100" workbookViewId="0">
      <selection activeCell="M3" sqref="M3"/>
    </sheetView>
  </sheetViews>
  <sheetFormatPr defaultRowHeight="15" x14ac:dyDescent="0.25"/>
  <cols>
    <col min="1" max="1" width="5.42578125" customWidth="1"/>
    <col min="2" max="2" width="7.42578125" customWidth="1"/>
    <col min="3" max="3" width="7" customWidth="1"/>
    <col min="4" max="4" width="38.7109375" customWidth="1"/>
    <col min="5" max="9" width="16" customWidth="1"/>
    <col min="10" max="10" width="14.42578125" customWidth="1"/>
    <col min="11" max="15" width="7.28515625" customWidth="1"/>
  </cols>
  <sheetData>
    <row r="1" spans="1:15" ht="15.75" thickBot="1" x14ac:dyDescent="0.3">
      <c r="A1" s="556">
        <v>2010</v>
      </c>
      <c r="B1" s="557"/>
      <c r="C1" s="557"/>
      <c r="D1" s="255" t="s">
        <v>305</v>
      </c>
      <c r="E1" s="254"/>
      <c r="F1" s="556" t="s">
        <v>306</v>
      </c>
      <c r="G1" s="557"/>
      <c r="H1" s="557"/>
      <c r="I1" s="557"/>
      <c r="J1" s="558"/>
      <c r="K1" s="559" t="s">
        <v>307</v>
      </c>
      <c r="L1" s="560"/>
      <c r="M1" s="560"/>
      <c r="N1" s="560"/>
      <c r="O1" s="561"/>
    </row>
    <row r="2" spans="1:15" ht="29.25" thickBot="1" x14ac:dyDescent="0.3">
      <c r="A2" s="48" t="s">
        <v>0</v>
      </c>
      <c r="B2" s="48" t="s">
        <v>308</v>
      </c>
      <c r="C2" s="48" t="s">
        <v>304</v>
      </c>
      <c r="D2" s="48" t="s">
        <v>1</v>
      </c>
      <c r="E2" s="48" t="s">
        <v>309</v>
      </c>
      <c r="F2" s="461" t="s">
        <v>310</v>
      </c>
      <c r="G2" s="462" t="s">
        <v>537</v>
      </c>
      <c r="H2" s="462" t="s">
        <v>358</v>
      </c>
      <c r="I2" s="462" t="s">
        <v>313</v>
      </c>
      <c r="J2" s="463" t="s">
        <v>314</v>
      </c>
      <c r="K2" s="464" t="s">
        <v>315</v>
      </c>
      <c r="L2" s="465" t="s">
        <v>496</v>
      </c>
      <c r="M2" s="465" t="s">
        <v>358</v>
      </c>
      <c r="N2" s="465" t="s">
        <v>318</v>
      </c>
      <c r="O2" s="466" t="s">
        <v>319</v>
      </c>
    </row>
    <row r="3" spans="1:15" ht="15.75" thickBot="1" x14ac:dyDescent="0.3">
      <c r="A3" s="34">
        <v>10</v>
      </c>
      <c r="B3" s="34"/>
      <c r="C3" s="35"/>
      <c r="D3" s="34" t="s">
        <v>87</v>
      </c>
      <c r="E3" s="199">
        <v>4661396.6100000003</v>
      </c>
      <c r="F3" s="253"/>
      <c r="G3" s="252"/>
      <c r="H3" s="252"/>
      <c r="I3" s="252"/>
      <c r="J3" s="251"/>
      <c r="K3" s="233"/>
      <c r="L3" s="211"/>
      <c r="M3" s="211"/>
      <c r="N3" s="211"/>
      <c r="O3" s="232"/>
    </row>
    <row r="4" spans="1:15" ht="30.75" thickBot="1" x14ac:dyDescent="0.3">
      <c r="A4" s="549"/>
      <c r="B4" s="38">
        <v>1010</v>
      </c>
      <c r="C4" s="39"/>
      <c r="D4" s="38" t="s">
        <v>88</v>
      </c>
      <c r="E4" s="200">
        <v>4643523.6100000003</v>
      </c>
      <c r="F4" s="233"/>
      <c r="G4" s="211"/>
      <c r="H4" s="211"/>
      <c r="I4" s="211"/>
      <c r="J4" s="232"/>
      <c r="K4" s="233"/>
      <c r="L4" s="211"/>
      <c r="M4" s="211"/>
      <c r="N4" s="211"/>
      <c r="O4" s="232"/>
    </row>
    <row r="5" spans="1:15" ht="75" x14ac:dyDescent="0.25">
      <c r="A5" s="550"/>
      <c r="B5" s="549"/>
      <c r="C5" s="540">
        <v>6010</v>
      </c>
      <c r="D5" s="196" t="s">
        <v>21</v>
      </c>
      <c r="E5" s="543">
        <v>285000</v>
      </c>
      <c r="F5" s="233"/>
      <c r="G5" s="211"/>
      <c r="H5" s="211"/>
      <c r="I5" s="211"/>
      <c r="J5" s="232"/>
      <c r="K5" s="233"/>
      <c r="L5" s="211"/>
      <c r="M5" s="211"/>
      <c r="N5" s="211"/>
      <c r="O5" s="232"/>
    </row>
    <row r="6" spans="1:15" ht="15.75" thickBot="1" x14ac:dyDescent="0.3">
      <c r="A6" s="550"/>
      <c r="B6" s="550"/>
      <c r="C6" s="541"/>
      <c r="D6" s="197" t="s">
        <v>5</v>
      </c>
      <c r="E6" s="544"/>
      <c r="F6" s="227"/>
      <c r="G6" s="214"/>
      <c r="H6" s="214"/>
      <c r="I6" s="214"/>
      <c r="J6" s="226"/>
      <c r="K6" s="227"/>
      <c r="L6" s="214"/>
      <c r="M6" s="214"/>
      <c r="N6" s="214"/>
      <c r="O6" s="226"/>
    </row>
    <row r="7" spans="1:15" ht="15.75" thickBot="1" x14ac:dyDescent="0.3">
      <c r="A7" s="550"/>
      <c r="B7" s="550"/>
      <c r="C7" s="541"/>
      <c r="D7" s="197" t="s">
        <v>410</v>
      </c>
      <c r="E7" s="201">
        <v>75000</v>
      </c>
      <c r="F7" s="231">
        <f>E7-SUM(G7:J7)</f>
        <v>14304.438496197668</v>
      </c>
      <c r="G7" s="206"/>
      <c r="H7" s="206">
        <f>(E7-G7-I7-J7)*(12100000/(E$209-G$209-I$209-J$209))</f>
        <v>60695.561503802332</v>
      </c>
      <c r="I7" s="206"/>
      <c r="J7" s="230"/>
      <c r="K7" s="231">
        <f t="shared" ref="K7:O9" si="0">F7/$E7*100</f>
        <v>19.072584661596892</v>
      </c>
      <c r="L7" s="206">
        <f t="shared" si="0"/>
        <v>0</v>
      </c>
      <c r="M7" s="206">
        <f t="shared" si="0"/>
        <v>80.927415338403108</v>
      </c>
      <c r="N7" s="206">
        <f t="shared" si="0"/>
        <v>0</v>
      </c>
      <c r="O7" s="230">
        <f t="shared" si="0"/>
        <v>0</v>
      </c>
    </row>
    <row r="8" spans="1:15" ht="30.75" thickBot="1" x14ac:dyDescent="0.3">
      <c r="A8" s="550"/>
      <c r="B8" s="550"/>
      <c r="C8" s="541"/>
      <c r="D8" s="197" t="s">
        <v>409</v>
      </c>
      <c r="E8" s="201">
        <v>140000</v>
      </c>
      <c r="F8" s="231">
        <f>E8-SUM(G8:J8)</f>
        <v>26701.618526235645</v>
      </c>
      <c r="G8" s="206"/>
      <c r="H8" s="206">
        <f t="shared" ref="H8:H9" si="1">(E8-G8-I8-J8)*(12100000/(E$209-G$209-I$209-J$209))</f>
        <v>113298.38147376436</v>
      </c>
      <c r="I8" s="206"/>
      <c r="J8" s="230"/>
      <c r="K8" s="231">
        <f t="shared" si="0"/>
        <v>19.072584661596888</v>
      </c>
      <c r="L8" s="206">
        <f t="shared" si="0"/>
        <v>0</v>
      </c>
      <c r="M8" s="206">
        <f t="shared" si="0"/>
        <v>80.927415338403108</v>
      </c>
      <c r="N8" s="206">
        <f t="shared" si="0"/>
        <v>0</v>
      </c>
      <c r="O8" s="230">
        <f t="shared" si="0"/>
        <v>0</v>
      </c>
    </row>
    <row r="9" spans="1:15" ht="30.75" thickBot="1" x14ac:dyDescent="0.3">
      <c r="A9" s="550"/>
      <c r="B9" s="550"/>
      <c r="C9" s="542"/>
      <c r="D9" s="250" t="s">
        <v>408</v>
      </c>
      <c r="E9" s="249">
        <v>70000</v>
      </c>
      <c r="F9" s="231">
        <f>E9-SUM(G9:J9)</f>
        <v>13350.809263117822</v>
      </c>
      <c r="G9" s="206"/>
      <c r="H9" s="206">
        <f t="shared" si="1"/>
        <v>56649.190736882178</v>
      </c>
      <c r="I9" s="206"/>
      <c r="J9" s="230"/>
      <c r="K9" s="231">
        <f t="shared" si="0"/>
        <v>19.072584661596888</v>
      </c>
      <c r="L9" s="206">
        <f t="shared" si="0"/>
        <v>0</v>
      </c>
      <c r="M9" s="206">
        <f t="shared" si="0"/>
        <v>80.927415338403108</v>
      </c>
      <c r="N9" s="206">
        <f t="shared" si="0"/>
        <v>0</v>
      </c>
      <c r="O9" s="230">
        <f t="shared" si="0"/>
        <v>0</v>
      </c>
    </row>
    <row r="10" spans="1:15" ht="30" x14ac:dyDescent="0.25">
      <c r="A10" s="550"/>
      <c r="B10" s="550"/>
      <c r="C10" s="568">
        <v>6058</v>
      </c>
      <c r="D10" s="196" t="s">
        <v>8</v>
      </c>
      <c r="E10" s="565">
        <v>2436034.59</v>
      </c>
      <c r="F10" s="229"/>
      <c r="G10" s="208"/>
      <c r="H10" s="208"/>
      <c r="I10" s="208"/>
      <c r="J10" s="228"/>
      <c r="K10" s="229"/>
      <c r="L10" s="208"/>
      <c r="M10" s="208"/>
      <c r="N10" s="208"/>
      <c r="O10" s="228"/>
    </row>
    <row r="11" spans="1:15" ht="15.75" thickBot="1" x14ac:dyDescent="0.3">
      <c r="A11" s="550"/>
      <c r="B11" s="550"/>
      <c r="C11" s="569"/>
      <c r="D11" s="197" t="s">
        <v>5</v>
      </c>
      <c r="E11" s="544"/>
      <c r="F11" s="227"/>
      <c r="G11" s="214"/>
      <c r="H11" s="214"/>
      <c r="I11" s="214"/>
      <c r="J11" s="226"/>
      <c r="K11" s="227"/>
      <c r="L11" s="214"/>
      <c r="M11" s="214"/>
      <c r="N11" s="214"/>
      <c r="O11" s="226"/>
    </row>
    <row r="12" spans="1:15" ht="15.75" thickBot="1" x14ac:dyDescent="0.3">
      <c r="A12" s="550"/>
      <c r="B12" s="550"/>
      <c r="C12" s="569"/>
      <c r="D12" s="197" t="s">
        <v>407</v>
      </c>
      <c r="E12" s="201">
        <v>1817555.26</v>
      </c>
      <c r="F12" s="231">
        <f>E12-SUM(G12:J12)</f>
        <v>101.973481151741</v>
      </c>
      <c r="G12" s="206">
        <v>1817020.6</v>
      </c>
      <c r="H12" s="206">
        <f t="shared" ref="H12:H13" si="2">(E12-G12-I12-J12)*(12100000/(E$209-G$209-I$209-J$209))</f>
        <v>432.68651884823822</v>
      </c>
      <c r="I12" s="206"/>
      <c r="J12" s="230"/>
      <c r="K12" s="231">
        <f t="shared" ref="K12:O13" si="3">F12/$E12*100</f>
        <v>5.61047487226006E-3</v>
      </c>
      <c r="L12" s="206">
        <f t="shared" si="3"/>
        <v>99.970583562889857</v>
      </c>
      <c r="M12" s="206">
        <f t="shared" si="3"/>
        <v>2.3805962237882013E-2</v>
      </c>
      <c r="N12" s="206">
        <f t="shared" si="3"/>
        <v>0</v>
      </c>
      <c r="O12" s="230">
        <f t="shared" si="3"/>
        <v>0</v>
      </c>
    </row>
    <row r="13" spans="1:15" ht="15.75" thickBot="1" x14ac:dyDescent="0.3">
      <c r="A13" s="550"/>
      <c r="B13" s="550"/>
      <c r="C13" s="570"/>
      <c r="D13" s="250" t="s">
        <v>406</v>
      </c>
      <c r="E13" s="249">
        <v>618479.32999999996</v>
      </c>
      <c r="F13" s="231">
        <f>E13-SUM(G13:J13)</f>
        <v>35.270930814673193</v>
      </c>
      <c r="G13" s="206">
        <v>618294.4</v>
      </c>
      <c r="H13" s="206">
        <f t="shared" si="2"/>
        <v>149.6590691852561</v>
      </c>
      <c r="I13" s="206"/>
      <c r="J13" s="230"/>
      <c r="K13" s="231">
        <f t="shared" si="3"/>
        <v>5.7028471452187732E-3</v>
      </c>
      <c r="L13" s="206">
        <f t="shared" si="3"/>
        <v>99.970099243252008</v>
      </c>
      <c r="M13" s="206">
        <f t="shared" si="3"/>
        <v>2.4197909602776235E-2</v>
      </c>
      <c r="N13" s="206">
        <f t="shared" si="3"/>
        <v>0</v>
      </c>
      <c r="O13" s="230">
        <f t="shared" si="3"/>
        <v>0</v>
      </c>
    </row>
    <row r="14" spans="1:15" ht="30" x14ac:dyDescent="0.25">
      <c r="A14" s="550"/>
      <c r="B14" s="550"/>
      <c r="C14" s="555">
        <v>6059</v>
      </c>
      <c r="D14" s="198" t="s">
        <v>8</v>
      </c>
      <c r="E14" s="565">
        <v>1922489.02</v>
      </c>
      <c r="F14" s="229"/>
      <c r="G14" s="208"/>
      <c r="H14" s="208"/>
      <c r="I14" s="208"/>
      <c r="J14" s="228"/>
      <c r="K14" s="229"/>
      <c r="L14" s="208"/>
      <c r="M14" s="208"/>
      <c r="N14" s="208"/>
      <c r="O14" s="228"/>
    </row>
    <row r="15" spans="1:15" ht="15.75" thickBot="1" x14ac:dyDescent="0.3">
      <c r="A15" s="550"/>
      <c r="B15" s="550"/>
      <c r="C15" s="541"/>
      <c r="D15" s="51" t="s">
        <v>5</v>
      </c>
      <c r="E15" s="544"/>
      <c r="F15" s="227"/>
      <c r="G15" s="214"/>
      <c r="H15" s="214"/>
      <c r="I15" s="214"/>
      <c r="J15" s="226"/>
      <c r="K15" s="227"/>
      <c r="L15" s="214"/>
      <c r="M15" s="214"/>
      <c r="N15" s="214"/>
      <c r="O15" s="226"/>
    </row>
    <row r="16" spans="1:15" ht="15.75" thickBot="1" x14ac:dyDescent="0.3">
      <c r="A16" s="550"/>
      <c r="B16" s="550"/>
      <c r="C16" s="541"/>
      <c r="D16" s="51" t="s">
        <v>407</v>
      </c>
      <c r="E16" s="201">
        <v>1484967.78</v>
      </c>
      <c r="F16" s="231">
        <f>E16-SUM(G16:J16)</f>
        <v>121467.3925592748</v>
      </c>
      <c r="G16" s="206"/>
      <c r="H16" s="206">
        <f t="shared" ref="H16:H17" si="4">(E16-G16-I16-J16)*(12100000/(E$209-G$209-I$209-J$209))</f>
        <v>515401.67744072527</v>
      </c>
      <c r="I16" s="206"/>
      <c r="J16" s="230">
        <v>848098.71</v>
      </c>
      <c r="K16" s="231">
        <f t="shared" ref="K16:O17" si="5">F16/$E16*100</f>
        <v>8.1797998714338966</v>
      </c>
      <c r="L16" s="206">
        <f t="shared" si="5"/>
        <v>0</v>
      </c>
      <c r="M16" s="206">
        <f t="shared" si="5"/>
        <v>34.707936723093432</v>
      </c>
      <c r="N16" s="206">
        <f t="shared" si="5"/>
        <v>0</v>
      </c>
      <c r="O16" s="230">
        <f t="shared" si="5"/>
        <v>57.112263405472675</v>
      </c>
    </row>
    <row r="17" spans="1:15" ht="15.75" thickBot="1" x14ac:dyDescent="0.3">
      <c r="A17" s="550"/>
      <c r="B17" s="567"/>
      <c r="C17" s="542"/>
      <c r="D17" s="51" t="s">
        <v>406</v>
      </c>
      <c r="E17" s="249">
        <v>437521.24</v>
      </c>
      <c r="F17" s="231">
        <f>E17-SUM(G17:J17)</f>
        <v>35783.10791045212</v>
      </c>
      <c r="G17" s="206"/>
      <c r="H17" s="206">
        <f t="shared" si="4"/>
        <v>151832.30208954788</v>
      </c>
      <c r="I17" s="206"/>
      <c r="J17" s="230">
        <v>249905.83</v>
      </c>
      <c r="K17" s="231">
        <f t="shared" si="5"/>
        <v>8.1785990345182142</v>
      </c>
      <c r="L17" s="206">
        <f t="shared" si="5"/>
        <v>0</v>
      </c>
      <c r="M17" s="206">
        <f t="shared" si="5"/>
        <v>34.702841418521281</v>
      </c>
      <c r="N17" s="206">
        <f t="shared" si="5"/>
        <v>0</v>
      </c>
      <c r="O17" s="230">
        <f t="shared" si="5"/>
        <v>57.118559546960512</v>
      </c>
    </row>
    <row r="18" spans="1:15" ht="15.75" thickBot="1" x14ac:dyDescent="0.3">
      <c r="A18" s="550"/>
      <c r="B18" s="248">
        <v>1095</v>
      </c>
      <c r="C18" s="234"/>
      <c r="D18" s="247" t="s">
        <v>20</v>
      </c>
      <c r="E18" s="246">
        <v>17873</v>
      </c>
      <c r="F18" s="229"/>
      <c r="G18" s="208"/>
      <c r="H18" s="208"/>
      <c r="I18" s="208"/>
      <c r="J18" s="228"/>
      <c r="K18" s="229"/>
      <c r="L18" s="208"/>
      <c r="M18" s="208"/>
      <c r="N18" s="208"/>
      <c r="O18" s="228"/>
    </row>
    <row r="19" spans="1:15" ht="30" x14ac:dyDescent="0.25">
      <c r="A19" s="550"/>
      <c r="B19" s="566"/>
      <c r="C19" s="555">
        <v>6060</v>
      </c>
      <c r="D19" s="198" t="s">
        <v>17</v>
      </c>
      <c r="E19" s="565">
        <v>17873</v>
      </c>
      <c r="F19" s="233"/>
      <c r="G19" s="211"/>
      <c r="H19" s="211"/>
      <c r="I19" s="211"/>
      <c r="J19" s="232"/>
      <c r="K19" s="233"/>
      <c r="L19" s="211"/>
      <c r="M19" s="211"/>
      <c r="N19" s="211"/>
      <c r="O19" s="232"/>
    </row>
    <row r="20" spans="1:15" ht="15.75" thickBot="1" x14ac:dyDescent="0.3">
      <c r="A20" s="550"/>
      <c r="B20" s="537"/>
      <c r="C20" s="541"/>
      <c r="D20" s="51" t="s">
        <v>5</v>
      </c>
      <c r="E20" s="544"/>
      <c r="F20" s="227"/>
      <c r="G20" s="214"/>
      <c r="H20" s="214"/>
      <c r="I20" s="214"/>
      <c r="J20" s="226"/>
      <c r="K20" s="227"/>
      <c r="L20" s="214"/>
      <c r="M20" s="214"/>
      <c r="N20" s="214"/>
      <c r="O20" s="226"/>
    </row>
    <row r="21" spans="1:15" ht="15.75" thickBot="1" x14ac:dyDescent="0.3">
      <c r="A21" s="551"/>
      <c r="B21" s="539"/>
      <c r="C21" s="542"/>
      <c r="D21" s="51" t="s">
        <v>18</v>
      </c>
      <c r="E21" s="201">
        <v>17873</v>
      </c>
      <c r="F21" s="231">
        <f>E21-SUM(G21:J21)</f>
        <v>3408.8430565672134</v>
      </c>
      <c r="G21" s="206"/>
      <c r="H21" s="206">
        <f t="shared" ref="H21" si="6">(E21-G21-I21-J21)*(12100000/(E$209-G$209-I$209-J$209))</f>
        <v>14464.156943432787</v>
      </c>
      <c r="I21" s="206"/>
      <c r="J21" s="230"/>
      <c r="K21" s="231">
        <f>F21/$E21*100</f>
        <v>19.072584661596899</v>
      </c>
      <c r="L21" s="206">
        <f>G21/$E21*100</f>
        <v>0</v>
      </c>
      <c r="M21" s="206">
        <f>H21/$E21*100</f>
        <v>80.927415338403108</v>
      </c>
      <c r="N21" s="206">
        <f>I21/$E21*100</f>
        <v>0</v>
      </c>
      <c r="O21" s="230">
        <f>J21/$E21*100</f>
        <v>0</v>
      </c>
    </row>
    <row r="22" spans="1:15" ht="15.75" thickBot="1" x14ac:dyDescent="0.3">
      <c r="A22" s="41">
        <v>600</v>
      </c>
      <c r="B22" s="34"/>
      <c r="C22" s="35"/>
      <c r="D22" s="34" t="s">
        <v>2</v>
      </c>
      <c r="E22" s="199">
        <v>10422748.76</v>
      </c>
      <c r="F22" s="229"/>
      <c r="G22" s="208"/>
      <c r="H22" s="208"/>
      <c r="I22" s="208"/>
      <c r="J22" s="228"/>
      <c r="K22" s="229"/>
      <c r="L22" s="208"/>
      <c r="M22" s="208"/>
      <c r="N22" s="208"/>
      <c r="O22" s="228"/>
    </row>
    <row r="23" spans="1:15" ht="15.75" thickBot="1" x14ac:dyDescent="0.3">
      <c r="A23" s="536"/>
      <c r="B23" s="38">
        <v>60013</v>
      </c>
      <c r="C23" s="39"/>
      <c r="D23" s="38" t="s">
        <v>90</v>
      </c>
      <c r="E23" s="200">
        <v>50000</v>
      </c>
      <c r="F23" s="233"/>
      <c r="G23" s="211"/>
      <c r="H23" s="211"/>
      <c r="I23" s="211"/>
      <c r="J23" s="232"/>
      <c r="K23" s="233"/>
      <c r="L23" s="211"/>
      <c r="M23" s="211"/>
      <c r="N23" s="211"/>
      <c r="O23" s="232"/>
    </row>
    <row r="24" spans="1:15" ht="75" x14ac:dyDescent="0.25">
      <c r="A24" s="537"/>
      <c r="B24" s="536"/>
      <c r="C24" s="540">
        <v>6300</v>
      </c>
      <c r="D24" s="196" t="s">
        <v>4</v>
      </c>
      <c r="E24" s="543">
        <v>50000</v>
      </c>
      <c r="F24" s="233"/>
      <c r="G24" s="211"/>
      <c r="H24" s="211"/>
      <c r="I24" s="211"/>
      <c r="J24" s="232"/>
      <c r="K24" s="233"/>
      <c r="L24" s="211"/>
      <c r="M24" s="211"/>
      <c r="N24" s="211"/>
      <c r="O24" s="232"/>
    </row>
    <row r="25" spans="1:15" ht="15.75" thickBot="1" x14ac:dyDescent="0.3">
      <c r="A25" s="537"/>
      <c r="B25" s="537"/>
      <c r="C25" s="541"/>
      <c r="D25" s="197" t="s">
        <v>5</v>
      </c>
      <c r="E25" s="544"/>
      <c r="F25" s="227"/>
      <c r="G25" s="214"/>
      <c r="H25" s="214"/>
      <c r="I25" s="214"/>
      <c r="J25" s="226"/>
      <c r="K25" s="227"/>
      <c r="L25" s="214"/>
      <c r="M25" s="214"/>
      <c r="N25" s="214"/>
      <c r="O25" s="226"/>
    </row>
    <row r="26" spans="1:15" ht="30.75" thickBot="1" x14ac:dyDescent="0.3">
      <c r="A26" s="537"/>
      <c r="B26" s="538"/>
      <c r="C26" s="545"/>
      <c r="D26" s="197" t="s">
        <v>405</v>
      </c>
      <c r="E26" s="201">
        <v>50000</v>
      </c>
      <c r="F26" s="231">
        <f>E26-SUM(G26:J26)</f>
        <v>9536.2923307984456</v>
      </c>
      <c r="G26" s="206"/>
      <c r="H26" s="206">
        <f t="shared" ref="H26" si="7">(E26-G26-I26-J26)*(12100000/(E$209-G$209-I$209-J$209))</f>
        <v>40463.707669201554</v>
      </c>
      <c r="I26" s="206"/>
      <c r="J26" s="230"/>
      <c r="K26" s="231">
        <f>F26/$E26*100</f>
        <v>19.072584661596892</v>
      </c>
      <c r="L26" s="206">
        <f>G26/$E26*100</f>
        <v>0</v>
      </c>
      <c r="M26" s="206">
        <f>H26/$E26*100</f>
        <v>80.927415338403108</v>
      </c>
      <c r="N26" s="206">
        <f>I26/$E26*100</f>
        <v>0</v>
      </c>
      <c r="O26" s="230">
        <f>J26/$E26*100</f>
        <v>0</v>
      </c>
    </row>
    <row r="27" spans="1:15" ht="15.75" thickBot="1" x14ac:dyDescent="0.3">
      <c r="A27" s="537"/>
      <c r="B27" s="38">
        <v>60014</v>
      </c>
      <c r="C27" s="39"/>
      <c r="D27" s="38" t="s">
        <v>3</v>
      </c>
      <c r="E27" s="200">
        <v>459028.52</v>
      </c>
      <c r="F27" s="229"/>
      <c r="G27" s="208"/>
      <c r="H27" s="208"/>
      <c r="I27" s="208"/>
      <c r="J27" s="228"/>
      <c r="K27" s="229"/>
      <c r="L27" s="208"/>
      <c r="M27" s="208"/>
      <c r="N27" s="208"/>
      <c r="O27" s="228"/>
    </row>
    <row r="28" spans="1:15" ht="75" x14ac:dyDescent="0.25">
      <c r="A28" s="537"/>
      <c r="B28" s="536"/>
      <c r="C28" s="540">
        <v>6300</v>
      </c>
      <c r="D28" s="196" t="s">
        <v>4</v>
      </c>
      <c r="E28" s="543">
        <v>459028.52</v>
      </c>
      <c r="F28" s="233"/>
      <c r="G28" s="211"/>
      <c r="H28" s="211"/>
      <c r="I28" s="211"/>
      <c r="J28" s="232"/>
      <c r="K28" s="233"/>
      <c r="L28" s="211"/>
      <c r="M28" s="211"/>
      <c r="N28" s="211"/>
      <c r="O28" s="232"/>
    </row>
    <row r="29" spans="1:15" ht="15.75" thickBot="1" x14ac:dyDescent="0.3">
      <c r="A29" s="537"/>
      <c r="B29" s="537"/>
      <c r="C29" s="541"/>
      <c r="D29" s="197" t="s">
        <v>5</v>
      </c>
      <c r="E29" s="544"/>
      <c r="F29" s="227"/>
      <c r="G29" s="214"/>
      <c r="H29" s="214"/>
      <c r="I29" s="214"/>
      <c r="J29" s="226"/>
      <c r="K29" s="227"/>
      <c r="L29" s="214"/>
      <c r="M29" s="214"/>
      <c r="N29" s="214"/>
      <c r="O29" s="226"/>
    </row>
    <row r="30" spans="1:15" ht="15.75" thickBot="1" x14ac:dyDescent="0.3">
      <c r="A30" s="537"/>
      <c r="B30" s="537"/>
      <c r="C30" s="541"/>
      <c r="D30" s="197" t="s">
        <v>10</v>
      </c>
      <c r="E30" s="201">
        <v>16000</v>
      </c>
      <c r="F30" s="231">
        <f>E30-SUM(G30:J30)</f>
        <v>3051.6135458555036</v>
      </c>
      <c r="G30" s="206"/>
      <c r="H30" s="206">
        <f t="shared" ref="H30:H31" si="8">(E30-G30-I30-J30)*(12100000/(E$209-G$209-I$209-J$209))</f>
        <v>12948.386454144496</v>
      </c>
      <c r="I30" s="206"/>
      <c r="J30" s="230"/>
      <c r="K30" s="231">
        <f t="shared" ref="K30:O31" si="9">F30/$E30*100</f>
        <v>19.072584661596899</v>
      </c>
      <c r="L30" s="206">
        <f t="shared" si="9"/>
        <v>0</v>
      </c>
      <c r="M30" s="206">
        <f t="shared" si="9"/>
        <v>80.927415338403094</v>
      </c>
      <c r="N30" s="206">
        <f t="shared" si="9"/>
        <v>0</v>
      </c>
      <c r="O30" s="230">
        <f t="shared" si="9"/>
        <v>0</v>
      </c>
    </row>
    <row r="31" spans="1:15" ht="15.75" thickBot="1" x14ac:dyDescent="0.3">
      <c r="A31" s="537"/>
      <c r="B31" s="538"/>
      <c r="C31" s="545"/>
      <c r="D31" s="197" t="s">
        <v>404</v>
      </c>
      <c r="E31" s="201">
        <v>443028.52</v>
      </c>
      <c r="F31" s="231">
        <f>E31-SUM(G31:J31)</f>
        <v>84496.989552019746</v>
      </c>
      <c r="G31" s="206"/>
      <c r="H31" s="206">
        <f t="shared" si="8"/>
        <v>358531.53044798027</v>
      </c>
      <c r="I31" s="206"/>
      <c r="J31" s="230"/>
      <c r="K31" s="231">
        <f t="shared" si="9"/>
        <v>19.072584661596899</v>
      </c>
      <c r="L31" s="206">
        <f t="shared" si="9"/>
        <v>0</v>
      </c>
      <c r="M31" s="206">
        <f t="shared" si="9"/>
        <v>80.927415338403108</v>
      </c>
      <c r="N31" s="206">
        <f t="shared" si="9"/>
        <v>0</v>
      </c>
      <c r="O31" s="230">
        <f t="shared" si="9"/>
        <v>0</v>
      </c>
    </row>
    <row r="32" spans="1:15" ht="15.75" thickBot="1" x14ac:dyDescent="0.3">
      <c r="A32" s="537"/>
      <c r="B32" s="245">
        <v>60016</v>
      </c>
      <c r="C32" s="244"/>
      <c r="D32" s="38" t="s">
        <v>7</v>
      </c>
      <c r="E32" s="200">
        <v>9913720.2400000002</v>
      </c>
      <c r="F32" s="229"/>
      <c r="G32" s="208"/>
      <c r="H32" s="208"/>
      <c r="I32" s="208"/>
      <c r="J32" s="228"/>
      <c r="K32" s="229"/>
      <c r="L32" s="208"/>
      <c r="M32" s="208"/>
      <c r="N32" s="208"/>
      <c r="O32" s="228"/>
    </row>
    <row r="33" spans="1:15" ht="75" x14ac:dyDescent="0.25">
      <c r="A33" s="537"/>
      <c r="B33" s="536"/>
      <c r="C33" s="540">
        <v>6010</v>
      </c>
      <c r="D33" s="196" t="s">
        <v>21</v>
      </c>
      <c r="E33" s="543">
        <v>150000</v>
      </c>
      <c r="F33" s="233"/>
      <c r="G33" s="211"/>
      <c r="H33" s="211"/>
      <c r="I33" s="211"/>
      <c r="J33" s="232"/>
      <c r="K33" s="233"/>
      <c r="L33" s="211"/>
      <c r="M33" s="211"/>
      <c r="N33" s="211"/>
      <c r="O33" s="232"/>
    </row>
    <row r="34" spans="1:15" ht="15.75" thickBot="1" x14ac:dyDescent="0.3">
      <c r="A34" s="537"/>
      <c r="B34" s="537"/>
      <c r="C34" s="541"/>
      <c r="D34" s="197" t="s">
        <v>5</v>
      </c>
      <c r="E34" s="544"/>
      <c r="F34" s="227"/>
      <c r="G34" s="214"/>
      <c r="H34" s="214"/>
      <c r="I34" s="214"/>
      <c r="J34" s="226"/>
      <c r="K34" s="227"/>
      <c r="L34" s="214"/>
      <c r="M34" s="214"/>
      <c r="N34" s="214"/>
      <c r="O34" s="226"/>
    </row>
    <row r="35" spans="1:15" ht="30.75" thickBot="1" x14ac:dyDescent="0.3">
      <c r="A35" s="537"/>
      <c r="B35" s="537"/>
      <c r="C35" s="545"/>
      <c r="D35" s="197" t="s">
        <v>403</v>
      </c>
      <c r="E35" s="201">
        <v>150000</v>
      </c>
      <c r="F35" s="231">
        <f>E35-SUM(G35:J35)</f>
        <v>28608.876992395337</v>
      </c>
      <c r="G35" s="206"/>
      <c r="H35" s="206">
        <f t="shared" ref="H35" si="10">(E35-G35-I35-J35)*(12100000/(E$209-G$209-I$209-J$209))</f>
        <v>121391.12300760466</v>
      </c>
      <c r="I35" s="206"/>
      <c r="J35" s="230"/>
      <c r="K35" s="231">
        <f>F35/$E35*100</f>
        <v>19.072584661596892</v>
      </c>
      <c r="L35" s="206">
        <f>G35/$E35*100</f>
        <v>0</v>
      </c>
      <c r="M35" s="206">
        <f>H35/$E35*100</f>
        <v>80.927415338403108</v>
      </c>
      <c r="N35" s="206">
        <f>I35/$E35*100</f>
        <v>0</v>
      </c>
      <c r="O35" s="230">
        <f>J35/$E35*100</f>
        <v>0</v>
      </c>
    </row>
    <row r="36" spans="1:15" ht="30" x14ac:dyDescent="0.25">
      <c r="A36" s="537"/>
      <c r="B36" s="537"/>
      <c r="C36" s="540">
        <v>6050</v>
      </c>
      <c r="D36" s="196" t="s">
        <v>8</v>
      </c>
      <c r="E36" s="543">
        <v>3576051.59</v>
      </c>
      <c r="F36" s="229"/>
      <c r="G36" s="208"/>
      <c r="H36" s="208"/>
      <c r="I36" s="208"/>
      <c r="J36" s="228"/>
      <c r="K36" s="229"/>
      <c r="L36" s="208"/>
      <c r="M36" s="208"/>
      <c r="N36" s="208"/>
      <c r="O36" s="228"/>
    </row>
    <row r="37" spans="1:15" ht="15.75" thickBot="1" x14ac:dyDescent="0.3">
      <c r="A37" s="537"/>
      <c r="B37" s="537"/>
      <c r="C37" s="541"/>
      <c r="D37" s="197" t="s">
        <v>5</v>
      </c>
      <c r="E37" s="544"/>
      <c r="F37" s="227"/>
      <c r="G37" s="214"/>
      <c r="H37" s="214"/>
      <c r="I37" s="214"/>
      <c r="J37" s="226"/>
      <c r="K37" s="227"/>
      <c r="L37" s="214"/>
      <c r="M37" s="214"/>
      <c r="N37" s="214"/>
      <c r="O37" s="226"/>
    </row>
    <row r="38" spans="1:15" ht="30.75" thickBot="1" x14ac:dyDescent="0.3">
      <c r="A38" s="537"/>
      <c r="B38" s="537"/>
      <c r="C38" s="541"/>
      <c r="D38" s="197" t="s">
        <v>402</v>
      </c>
      <c r="E38" s="201">
        <v>9997.84</v>
      </c>
      <c r="F38" s="231">
        <f t="shared" ref="F38:F60" si="11">E38-SUM(G38:J38)</f>
        <v>1906.8464983309987</v>
      </c>
      <c r="G38" s="206"/>
      <c r="H38" s="206">
        <f t="shared" ref="H38:H60" si="12">(E38-G38-I38-J38)*(12100000/(E$209-G$209-I$209-J$209))</f>
        <v>8090.9935016690015</v>
      </c>
      <c r="I38" s="206"/>
      <c r="J38" s="230"/>
      <c r="K38" s="231">
        <f t="shared" ref="K38:K60" si="13">F38/$E38*100</f>
        <v>19.072584661596892</v>
      </c>
      <c r="L38" s="206">
        <f t="shared" ref="L38:L60" si="14">G38/$E38*100</f>
        <v>0</v>
      </c>
      <c r="M38" s="206">
        <f t="shared" ref="M38:M60" si="15">H38/$E38*100</f>
        <v>80.927415338403108</v>
      </c>
      <c r="N38" s="206">
        <f t="shared" ref="N38:N60" si="16">I38/$E38*100</f>
        <v>0</v>
      </c>
      <c r="O38" s="230">
        <f t="shared" ref="O38:O60" si="17">J38/$E38*100</f>
        <v>0</v>
      </c>
    </row>
    <row r="39" spans="1:15" ht="15.75" thickBot="1" x14ac:dyDescent="0.3">
      <c r="A39" s="537"/>
      <c r="B39" s="537"/>
      <c r="C39" s="541"/>
      <c r="D39" s="197" t="s">
        <v>10</v>
      </c>
      <c r="E39" s="201">
        <v>119350.96</v>
      </c>
      <c r="F39" s="231">
        <f t="shared" si="11"/>
        <v>22763.312890428642</v>
      </c>
      <c r="G39" s="206"/>
      <c r="H39" s="206">
        <f t="shared" si="12"/>
        <v>96587.647109571364</v>
      </c>
      <c r="I39" s="206"/>
      <c r="J39" s="230"/>
      <c r="K39" s="231">
        <f t="shared" si="13"/>
        <v>19.072584661596892</v>
      </c>
      <c r="L39" s="206">
        <f t="shared" si="14"/>
        <v>0</v>
      </c>
      <c r="M39" s="206">
        <f t="shared" si="15"/>
        <v>80.927415338403108</v>
      </c>
      <c r="N39" s="206">
        <f t="shared" si="16"/>
        <v>0</v>
      </c>
      <c r="O39" s="230">
        <f t="shared" si="17"/>
        <v>0</v>
      </c>
    </row>
    <row r="40" spans="1:15" ht="15.75" thickBot="1" x14ac:dyDescent="0.3">
      <c r="A40" s="537"/>
      <c r="B40" s="537"/>
      <c r="C40" s="541"/>
      <c r="D40" s="197" t="s">
        <v>401</v>
      </c>
      <c r="E40" s="201">
        <v>58560</v>
      </c>
      <c r="F40" s="231">
        <f t="shared" si="11"/>
        <v>11168.905577831138</v>
      </c>
      <c r="G40" s="206"/>
      <c r="H40" s="206">
        <f t="shared" si="12"/>
        <v>47391.094422168862</v>
      </c>
      <c r="I40" s="206"/>
      <c r="J40" s="230"/>
      <c r="K40" s="231">
        <f t="shared" si="13"/>
        <v>19.072584661596888</v>
      </c>
      <c r="L40" s="206">
        <f t="shared" si="14"/>
        <v>0</v>
      </c>
      <c r="M40" s="206">
        <f t="shared" si="15"/>
        <v>80.927415338403108</v>
      </c>
      <c r="N40" s="206">
        <f t="shared" si="16"/>
        <v>0</v>
      </c>
      <c r="O40" s="230">
        <f t="shared" si="17"/>
        <v>0</v>
      </c>
    </row>
    <row r="41" spans="1:15" ht="30.75" thickBot="1" x14ac:dyDescent="0.3">
      <c r="A41" s="537"/>
      <c r="B41" s="537"/>
      <c r="C41" s="541"/>
      <c r="D41" s="197" t="s">
        <v>400</v>
      </c>
      <c r="E41" s="201">
        <v>18910</v>
      </c>
      <c r="F41" s="231">
        <f t="shared" si="11"/>
        <v>3606.6257595079715</v>
      </c>
      <c r="G41" s="206"/>
      <c r="H41" s="206">
        <f t="shared" si="12"/>
        <v>15303.374240492029</v>
      </c>
      <c r="I41" s="206"/>
      <c r="J41" s="230"/>
      <c r="K41" s="231">
        <f t="shared" si="13"/>
        <v>19.072584661596885</v>
      </c>
      <c r="L41" s="206">
        <f t="shared" si="14"/>
        <v>0</v>
      </c>
      <c r="M41" s="206">
        <f t="shared" si="15"/>
        <v>80.927415338403108</v>
      </c>
      <c r="N41" s="206">
        <f t="shared" si="16"/>
        <v>0</v>
      </c>
      <c r="O41" s="230">
        <f t="shared" si="17"/>
        <v>0</v>
      </c>
    </row>
    <row r="42" spans="1:15" ht="15.75" thickBot="1" x14ac:dyDescent="0.3">
      <c r="A42" s="537"/>
      <c r="B42" s="537"/>
      <c r="C42" s="541"/>
      <c r="D42" s="197" t="s">
        <v>399</v>
      </c>
      <c r="E42" s="201">
        <v>15000</v>
      </c>
      <c r="F42" s="231">
        <f t="shared" si="11"/>
        <v>2860.8876992395344</v>
      </c>
      <c r="G42" s="206"/>
      <c r="H42" s="206">
        <f t="shared" si="12"/>
        <v>12139.112300760466</v>
      </c>
      <c r="I42" s="206"/>
      <c r="J42" s="230"/>
      <c r="K42" s="231">
        <f t="shared" si="13"/>
        <v>19.072584661596899</v>
      </c>
      <c r="L42" s="206">
        <f t="shared" si="14"/>
        <v>0</v>
      </c>
      <c r="M42" s="206">
        <f t="shared" si="15"/>
        <v>80.927415338403108</v>
      </c>
      <c r="N42" s="206">
        <f t="shared" si="16"/>
        <v>0</v>
      </c>
      <c r="O42" s="230">
        <f t="shared" si="17"/>
        <v>0</v>
      </c>
    </row>
    <row r="43" spans="1:15" ht="30.75" thickBot="1" x14ac:dyDescent="0.3">
      <c r="A43" s="537"/>
      <c r="B43" s="537"/>
      <c r="C43" s="541"/>
      <c r="D43" s="197" t="s">
        <v>398</v>
      </c>
      <c r="E43" s="201">
        <v>27938</v>
      </c>
      <c r="F43" s="231">
        <f t="shared" si="11"/>
        <v>5328.4987027569405</v>
      </c>
      <c r="G43" s="206"/>
      <c r="H43" s="206">
        <f t="shared" si="12"/>
        <v>22609.50129724306</v>
      </c>
      <c r="I43" s="206"/>
      <c r="J43" s="230"/>
      <c r="K43" s="231">
        <f t="shared" si="13"/>
        <v>19.072584661596895</v>
      </c>
      <c r="L43" s="206">
        <f t="shared" si="14"/>
        <v>0</v>
      </c>
      <c r="M43" s="206">
        <f t="shared" si="15"/>
        <v>80.927415338403108</v>
      </c>
      <c r="N43" s="206">
        <f t="shared" si="16"/>
        <v>0</v>
      </c>
      <c r="O43" s="230">
        <f t="shared" si="17"/>
        <v>0</v>
      </c>
    </row>
    <row r="44" spans="1:15" ht="30.75" thickBot="1" x14ac:dyDescent="0.3">
      <c r="A44" s="537"/>
      <c r="B44" s="537"/>
      <c r="C44" s="541"/>
      <c r="D44" s="197" t="s">
        <v>155</v>
      </c>
      <c r="E44" s="201">
        <v>178170.9</v>
      </c>
      <c r="F44" s="231">
        <f t="shared" si="11"/>
        <v>33981.795744829142</v>
      </c>
      <c r="G44" s="206"/>
      <c r="H44" s="206">
        <f t="shared" si="12"/>
        <v>144189.10425517085</v>
      </c>
      <c r="I44" s="206"/>
      <c r="J44" s="230"/>
      <c r="K44" s="231">
        <f t="shared" si="13"/>
        <v>19.072584661596895</v>
      </c>
      <c r="L44" s="206">
        <f t="shared" si="14"/>
        <v>0</v>
      </c>
      <c r="M44" s="206">
        <f t="shared" si="15"/>
        <v>80.927415338403108</v>
      </c>
      <c r="N44" s="206">
        <f t="shared" si="16"/>
        <v>0</v>
      </c>
      <c r="O44" s="230">
        <f t="shared" si="17"/>
        <v>0</v>
      </c>
    </row>
    <row r="45" spans="1:15" ht="30.75" thickBot="1" x14ac:dyDescent="0.3">
      <c r="A45" s="537"/>
      <c r="B45" s="537"/>
      <c r="C45" s="541"/>
      <c r="D45" s="197" t="s">
        <v>106</v>
      </c>
      <c r="E45" s="201">
        <v>47580</v>
      </c>
      <c r="F45" s="231">
        <f t="shared" si="11"/>
        <v>5561.6286268510376</v>
      </c>
      <c r="G45" s="206">
        <v>18419.669999999998</v>
      </c>
      <c r="H45" s="206">
        <f t="shared" si="12"/>
        <v>23598.701373148964</v>
      </c>
      <c r="I45" s="206"/>
      <c r="J45" s="230"/>
      <c r="K45" s="231">
        <f t="shared" si="13"/>
        <v>11.689005100569647</v>
      </c>
      <c r="L45" s="206">
        <f t="shared" si="14"/>
        <v>38.713051702395958</v>
      </c>
      <c r="M45" s="206">
        <f t="shared" si="15"/>
        <v>49.597943197034397</v>
      </c>
      <c r="N45" s="206">
        <f t="shared" si="16"/>
        <v>0</v>
      </c>
      <c r="O45" s="230">
        <f t="shared" si="17"/>
        <v>0</v>
      </c>
    </row>
    <row r="46" spans="1:15" ht="15.75" thickBot="1" x14ac:dyDescent="0.3">
      <c r="A46" s="537"/>
      <c r="B46" s="537"/>
      <c r="C46" s="541"/>
      <c r="D46" s="197" t="s">
        <v>397</v>
      </c>
      <c r="E46" s="201">
        <v>190008.04</v>
      </c>
      <c r="F46" s="231">
        <f t="shared" si="11"/>
        <v>36239.444292840897</v>
      </c>
      <c r="G46" s="206"/>
      <c r="H46" s="206">
        <f t="shared" si="12"/>
        <v>153768.59570715911</v>
      </c>
      <c r="I46" s="206"/>
      <c r="J46" s="230"/>
      <c r="K46" s="231">
        <f t="shared" si="13"/>
        <v>19.072584661596899</v>
      </c>
      <c r="L46" s="206">
        <f t="shared" si="14"/>
        <v>0</v>
      </c>
      <c r="M46" s="206">
        <f t="shared" si="15"/>
        <v>80.927415338403108</v>
      </c>
      <c r="N46" s="206">
        <f t="shared" si="16"/>
        <v>0</v>
      </c>
      <c r="O46" s="230">
        <f t="shared" si="17"/>
        <v>0</v>
      </c>
    </row>
    <row r="47" spans="1:15" ht="15.75" thickBot="1" x14ac:dyDescent="0.3">
      <c r="A47" s="537"/>
      <c r="B47" s="537"/>
      <c r="C47" s="541"/>
      <c r="D47" s="197" t="s">
        <v>396</v>
      </c>
      <c r="E47" s="201">
        <v>299987.99</v>
      </c>
      <c r="F47" s="231">
        <f t="shared" si="11"/>
        <v>57215.463367372809</v>
      </c>
      <c r="G47" s="206"/>
      <c r="H47" s="206">
        <f t="shared" si="12"/>
        <v>242772.52663262718</v>
      </c>
      <c r="I47" s="206"/>
      <c r="J47" s="230"/>
      <c r="K47" s="231">
        <f t="shared" si="13"/>
        <v>19.072584661596888</v>
      </c>
      <c r="L47" s="206">
        <f t="shared" si="14"/>
        <v>0</v>
      </c>
      <c r="M47" s="206">
        <f t="shared" si="15"/>
        <v>80.927415338403108</v>
      </c>
      <c r="N47" s="206">
        <f t="shared" si="16"/>
        <v>0</v>
      </c>
      <c r="O47" s="230">
        <f t="shared" si="17"/>
        <v>0</v>
      </c>
    </row>
    <row r="48" spans="1:15" ht="15.75" thickBot="1" x14ac:dyDescent="0.3">
      <c r="A48" s="537"/>
      <c r="B48" s="537"/>
      <c r="C48" s="541"/>
      <c r="D48" s="197" t="s">
        <v>98</v>
      </c>
      <c r="E48" s="201">
        <v>807157.96</v>
      </c>
      <c r="F48" s="231">
        <f t="shared" si="11"/>
        <v>148910.72292315681</v>
      </c>
      <c r="G48" s="206">
        <v>26400</v>
      </c>
      <c r="H48" s="206">
        <f t="shared" si="12"/>
        <v>631847.23707684316</v>
      </c>
      <c r="I48" s="206"/>
      <c r="J48" s="230"/>
      <c r="K48" s="231">
        <f t="shared" si="13"/>
        <v>18.448770910114895</v>
      </c>
      <c r="L48" s="206">
        <f t="shared" si="14"/>
        <v>3.270735259799705</v>
      </c>
      <c r="M48" s="206">
        <f t="shared" si="15"/>
        <v>78.280493830085391</v>
      </c>
      <c r="N48" s="206">
        <f t="shared" si="16"/>
        <v>0</v>
      </c>
      <c r="O48" s="230">
        <f t="shared" si="17"/>
        <v>0</v>
      </c>
    </row>
    <row r="49" spans="1:15" ht="15.75" thickBot="1" x14ac:dyDescent="0.3">
      <c r="A49" s="537"/>
      <c r="B49" s="537"/>
      <c r="C49" s="541"/>
      <c r="D49" s="197" t="s">
        <v>395</v>
      </c>
      <c r="E49" s="201">
        <v>18031.599999999999</v>
      </c>
      <c r="F49" s="231">
        <f t="shared" si="11"/>
        <v>3439.0921758405057</v>
      </c>
      <c r="G49" s="206"/>
      <c r="H49" s="206">
        <f t="shared" si="12"/>
        <v>14592.507824159493</v>
      </c>
      <c r="I49" s="206"/>
      <c r="J49" s="230"/>
      <c r="K49" s="231">
        <f t="shared" si="13"/>
        <v>19.072584661596899</v>
      </c>
      <c r="L49" s="206">
        <f t="shared" si="14"/>
        <v>0</v>
      </c>
      <c r="M49" s="206">
        <f t="shared" si="15"/>
        <v>80.927415338403108</v>
      </c>
      <c r="N49" s="206">
        <f t="shared" si="16"/>
        <v>0</v>
      </c>
      <c r="O49" s="230">
        <f t="shared" si="17"/>
        <v>0</v>
      </c>
    </row>
    <row r="50" spans="1:15" ht="15.75" thickBot="1" x14ac:dyDescent="0.3">
      <c r="A50" s="537"/>
      <c r="B50" s="537"/>
      <c r="C50" s="541"/>
      <c r="D50" s="197" t="s">
        <v>394</v>
      </c>
      <c r="E50" s="201">
        <v>376760.5</v>
      </c>
      <c r="F50" s="231">
        <f t="shared" si="11"/>
        <v>71857.96533395577</v>
      </c>
      <c r="G50" s="206"/>
      <c r="H50" s="206">
        <f t="shared" si="12"/>
        <v>304902.53466604423</v>
      </c>
      <c r="I50" s="206"/>
      <c r="J50" s="230"/>
      <c r="K50" s="231">
        <f t="shared" si="13"/>
        <v>19.072584661596895</v>
      </c>
      <c r="L50" s="206">
        <f t="shared" si="14"/>
        <v>0</v>
      </c>
      <c r="M50" s="206">
        <f t="shared" si="15"/>
        <v>80.927415338403108</v>
      </c>
      <c r="N50" s="206">
        <f t="shared" si="16"/>
        <v>0</v>
      </c>
      <c r="O50" s="230">
        <f t="shared" si="17"/>
        <v>0</v>
      </c>
    </row>
    <row r="51" spans="1:15" ht="15.75" thickBot="1" x14ac:dyDescent="0.3">
      <c r="A51" s="537"/>
      <c r="B51" s="537"/>
      <c r="C51" s="541"/>
      <c r="D51" s="197" t="s">
        <v>349</v>
      </c>
      <c r="E51" s="201">
        <v>36800</v>
      </c>
      <c r="F51" s="231">
        <f t="shared" si="11"/>
        <v>7018.7111554676558</v>
      </c>
      <c r="G51" s="206"/>
      <c r="H51" s="206">
        <f t="shared" si="12"/>
        <v>29781.288844532344</v>
      </c>
      <c r="I51" s="206"/>
      <c r="J51" s="230"/>
      <c r="K51" s="231">
        <f t="shared" si="13"/>
        <v>19.072584661596892</v>
      </c>
      <c r="L51" s="206">
        <f t="shared" si="14"/>
        <v>0</v>
      </c>
      <c r="M51" s="206">
        <f t="shared" si="15"/>
        <v>80.927415338403108</v>
      </c>
      <c r="N51" s="206">
        <f t="shared" si="16"/>
        <v>0</v>
      </c>
      <c r="O51" s="230">
        <f t="shared" si="17"/>
        <v>0</v>
      </c>
    </row>
    <row r="52" spans="1:15" ht="15.75" thickBot="1" x14ac:dyDescent="0.3">
      <c r="A52" s="537"/>
      <c r="B52" s="537"/>
      <c r="C52" s="541"/>
      <c r="D52" s="197" t="s">
        <v>393</v>
      </c>
      <c r="E52" s="201">
        <v>19703</v>
      </c>
      <c r="F52" s="231">
        <f t="shared" si="11"/>
        <v>3757.8713558744348</v>
      </c>
      <c r="G52" s="206"/>
      <c r="H52" s="206">
        <f t="shared" si="12"/>
        <v>15945.128644125565</v>
      </c>
      <c r="I52" s="206"/>
      <c r="J52" s="230"/>
      <c r="K52" s="231">
        <f t="shared" si="13"/>
        <v>19.072584661596888</v>
      </c>
      <c r="L52" s="206">
        <f t="shared" si="14"/>
        <v>0</v>
      </c>
      <c r="M52" s="206">
        <f t="shared" si="15"/>
        <v>80.927415338403108</v>
      </c>
      <c r="N52" s="206">
        <f t="shared" si="16"/>
        <v>0</v>
      </c>
      <c r="O52" s="230">
        <f t="shared" si="17"/>
        <v>0</v>
      </c>
    </row>
    <row r="53" spans="1:15" ht="16.5" thickBot="1" x14ac:dyDescent="0.3">
      <c r="A53" s="537"/>
      <c r="B53" s="537"/>
      <c r="C53" s="541"/>
      <c r="D53" s="52" t="s">
        <v>102</v>
      </c>
      <c r="E53" s="201">
        <v>29280</v>
      </c>
      <c r="F53" s="231">
        <f t="shared" si="11"/>
        <v>5584.4527889155688</v>
      </c>
      <c r="G53" s="206"/>
      <c r="H53" s="206">
        <f t="shared" si="12"/>
        <v>23695.547211084431</v>
      </c>
      <c r="I53" s="206"/>
      <c r="J53" s="230"/>
      <c r="K53" s="231">
        <f t="shared" si="13"/>
        <v>19.072584661596888</v>
      </c>
      <c r="L53" s="206">
        <f t="shared" si="14"/>
        <v>0</v>
      </c>
      <c r="M53" s="206">
        <f t="shared" si="15"/>
        <v>80.927415338403108</v>
      </c>
      <c r="N53" s="206">
        <f t="shared" si="16"/>
        <v>0</v>
      </c>
      <c r="O53" s="230">
        <f t="shared" si="17"/>
        <v>0</v>
      </c>
    </row>
    <row r="54" spans="1:15" ht="15.75" thickBot="1" x14ac:dyDescent="0.3">
      <c r="A54" s="537"/>
      <c r="B54" s="537"/>
      <c r="C54" s="541"/>
      <c r="D54" s="197" t="s">
        <v>392</v>
      </c>
      <c r="E54" s="201">
        <v>360000</v>
      </c>
      <c r="F54" s="231">
        <f t="shared" si="11"/>
        <v>68661.304781748797</v>
      </c>
      <c r="G54" s="206"/>
      <c r="H54" s="206">
        <f t="shared" si="12"/>
        <v>291338.6952182512</v>
      </c>
      <c r="I54" s="206"/>
      <c r="J54" s="230"/>
      <c r="K54" s="231">
        <f t="shared" si="13"/>
        <v>19.072584661596888</v>
      </c>
      <c r="L54" s="206">
        <f t="shared" si="14"/>
        <v>0</v>
      </c>
      <c r="M54" s="206">
        <f t="shared" si="15"/>
        <v>80.927415338403108</v>
      </c>
      <c r="N54" s="206">
        <f t="shared" si="16"/>
        <v>0</v>
      </c>
      <c r="O54" s="230">
        <f t="shared" si="17"/>
        <v>0</v>
      </c>
    </row>
    <row r="55" spans="1:15" ht="30.75" thickBot="1" x14ac:dyDescent="0.3">
      <c r="A55" s="537"/>
      <c r="B55" s="537"/>
      <c r="C55" s="541"/>
      <c r="D55" s="197" t="s">
        <v>391</v>
      </c>
      <c r="E55" s="201">
        <v>47946</v>
      </c>
      <c r="F55" s="231">
        <f t="shared" si="11"/>
        <v>9144.5414418492437</v>
      </c>
      <c r="G55" s="206"/>
      <c r="H55" s="206">
        <f t="shared" si="12"/>
        <v>38801.458558150756</v>
      </c>
      <c r="I55" s="206"/>
      <c r="J55" s="230"/>
      <c r="K55" s="231">
        <f t="shared" si="13"/>
        <v>19.072584661596885</v>
      </c>
      <c r="L55" s="206">
        <f t="shared" si="14"/>
        <v>0</v>
      </c>
      <c r="M55" s="206">
        <f t="shared" si="15"/>
        <v>80.927415338403108</v>
      </c>
      <c r="N55" s="206">
        <f t="shared" si="16"/>
        <v>0</v>
      </c>
      <c r="O55" s="230">
        <f t="shared" si="17"/>
        <v>0</v>
      </c>
    </row>
    <row r="56" spans="1:15" ht="15.75" thickBot="1" x14ac:dyDescent="0.3">
      <c r="A56" s="537"/>
      <c r="B56" s="537"/>
      <c r="C56" s="541"/>
      <c r="D56" s="197" t="s">
        <v>390</v>
      </c>
      <c r="E56" s="201">
        <v>121209.59</v>
      </c>
      <c r="F56" s="231">
        <f t="shared" si="11"/>
        <v>23117.801670724482</v>
      </c>
      <c r="G56" s="206"/>
      <c r="H56" s="206">
        <f t="shared" si="12"/>
        <v>98091.788329275514</v>
      </c>
      <c r="I56" s="206"/>
      <c r="J56" s="230"/>
      <c r="K56" s="231">
        <f t="shared" si="13"/>
        <v>19.072584661596895</v>
      </c>
      <c r="L56" s="206">
        <f t="shared" si="14"/>
        <v>0</v>
      </c>
      <c r="M56" s="206">
        <f t="shared" si="15"/>
        <v>80.927415338403108</v>
      </c>
      <c r="N56" s="206">
        <f t="shared" si="16"/>
        <v>0</v>
      </c>
      <c r="O56" s="230">
        <f t="shared" si="17"/>
        <v>0</v>
      </c>
    </row>
    <row r="57" spans="1:15" ht="15.75" thickBot="1" x14ac:dyDescent="0.3">
      <c r="A57" s="537"/>
      <c r="B57" s="537"/>
      <c r="C57" s="541"/>
      <c r="D57" s="197" t="s">
        <v>389</v>
      </c>
      <c r="E57" s="201">
        <v>118564.96</v>
      </c>
      <c r="F57" s="231">
        <f t="shared" si="11"/>
        <v>22613.402374988495</v>
      </c>
      <c r="G57" s="206"/>
      <c r="H57" s="206">
        <f t="shared" si="12"/>
        <v>95951.557625011512</v>
      </c>
      <c r="I57" s="206"/>
      <c r="J57" s="230"/>
      <c r="K57" s="231">
        <f t="shared" si="13"/>
        <v>19.072584661596895</v>
      </c>
      <c r="L57" s="206">
        <f t="shared" si="14"/>
        <v>0</v>
      </c>
      <c r="M57" s="206">
        <f t="shared" si="15"/>
        <v>80.927415338403108</v>
      </c>
      <c r="N57" s="206">
        <f t="shared" si="16"/>
        <v>0</v>
      </c>
      <c r="O57" s="230">
        <f t="shared" si="17"/>
        <v>0</v>
      </c>
    </row>
    <row r="58" spans="1:15" ht="30.75" thickBot="1" x14ac:dyDescent="0.3">
      <c r="A58" s="537"/>
      <c r="B58" s="537"/>
      <c r="C58" s="541"/>
      <c r="D58" s="197" t="s">
        <v>388</v>
      </c>
      <c r="E58" s="201">
        <v>582394.25</v>
      </c>
      <c r="F58" s="231">
        <f t="shared" si="11"/>
        <v>111077.63639552228</v>
      </c>
      <c r="G58" s="206"/>
      <c r="H58" s="206">
        <f t="shared" si="12"/>
        <v>471316.61360447772</v>
      </c>
      <c r="I58" s="206"/>
      <c r="J58" s="230"/>
      <c r="K58" s="231">
        <f t="shared" si="13"/>
        <v>19.072584661596895</v>
      </c>
      <c r="L58" s="206">
        <f t="shared" si="14"/>
        <v>0</v>
      </c>
      <c r="M58" s="206">
        <f t="shared" si="15"/>
        <v>80.927415338403108</v>
      </c>
      <c r="N58" s="206">
        <f t="shared" si="16"/>
        <v>0</v>
      </c>
      <c r="O58" s="230">
        <f t="shared" si="17"/>
        <v>0</v>
      </c>
    </row>
    <row r="59" spans="1:15" ht="30.75" thickBot="1" x14ac:dyDescent="0.3">
      <c r="A59" s="537"/>
      <c r="B59" s="537"/>
      <c r="C59" s="541"/>
      <c r="D59" s="197" t="s">
        <v>108</v>
      </c>
      <c r="E59" s="201">
        <v>54900</v>
      </c>
      <c r="F59" s="231">
        <f t="shared" si="11"/>
        <v>10470.848979216695</v>
      </c>
      <c r="G59" s="206"/>
      <c r="H59" s="206">
        <f t="shared" si="12"/>
        <v>44429.151020783305</v>
      </c>
      <c r="I59" s="206"/>
      <c r="J59" s="230"/>
      <c r="K59" s="231">
        <f t="shared" si="13"/>
        <v>19.072584661596895</v>
      </c>
      <c r="L59" s="206">
        <f t="shared" si="14"/>
        <v>0</v>
      </c>
      <c r="M59" s="206">
        <f t="shared" si="15"/>
        <v>80.927415338403108</v>
      </c>
      <c r="N59" s="206">
        <f t="shared" si="16"/>
        <v>0</v>
      </c>
      <c r="O59" s="230">
        <f t="shared" si="17"/>
        <v>0</v>
      </c>
    </row>
    <row r="60" spans="1:15" ht="15.75" thickBot="1" x14ac:dyDescent="0.3">
      <c r="A60" s="537"/>
      <c r="B60" s="537"/>
      <c r="C60" s="545"/>
      <c r="D60" s="197" t="s">
        <v>387</v>
      </c>
      <c r="E60" s="201">
        <v>37800</v>
      </c>
      <c r="F60" s="231">
        <f t="shared" si="11"/>
        <v>7209.437002083625</v>
      </c>
      <c r="G60" s="206"/>
      <c r="H60" s="206">
        <f t="shared" si="12"/>
        <v>30590.562997916375</v>
      </c>
      <c r="I60" s="206"/>
      <c r="J60" s="230"/>
      <c r="K60" s="231">
        <f t="shared" si="13"/>
        <v>19.072584661596892</v>
      </c>
      <c r="L60" s="206">
        <f t="shared" si="14"/>
        <v>0</v>
      </c>
      <c r="M60" s="206">
        <f t="shared" si="15"/>
        <v>80.927415338403108</v>
      </c>
      <c r="N60" s="206">
        <f t="shared" si="16"/>
        <v>0</v>
      </c>
      <c r="O60" s="230">
        <f t="shared" si="17"/>
        <v>0</v>
      </c>
    </row>
    <row r="61" spans="1:15" ht="30" x14ac:dyDescent="0.25">
      <c r="A61" s="537"/>
      <c r="B61" s="537"/>
      <c r="C61" s="540">
        <v>6058</v>
      </c>
      <c r="D61" s="196" t="s">
        <v>8</v>
      </c>
      <c r="E61" s="543">
        <v>2314816.2000000002</v>
      </c>
      <c r="F61" s="229"/>
      <c r="G61" s="208"/>
      <c r="H61" s="208"/>
      <c r="I61" s="208"/>
      <c r="J61" s="228"/>
      <c r="K61" s="229"/>
      <c r="L61" s="208"/>
      <c r="M61" s="208"/>
      <c r="N61" s="208"/>
      <c r="O61" s="228"/>
    </row>
    <row r="62" spans="1:15" ht="15.75" thickBot="1" x14ac:dyDescent="0.3">
      <c r="A62" s="537"/>
      <c r="B62" s="537"/>
      <c r="C62" s="541"/>
      <c r="D62" s="197" t="s">
        <v>5</v>
      </c>
      <c r="E62" s="544"/>
      <c r="F62" s="227"/>
      <c r="G62" s="214"/>
      <c r="H62" s="214"/>
      <c r="I62" s="214"/>
      <c r="J62" s="226"/>
      <c r="K62" s="227"/>
      <c r="L62" s="214"/>
      <c r="M62" s="214"/>
      <c r="N62" s="214"/>
      <c r="O62" s="226"/>
    </row>
    <row r="63" spans="1:15" ht="15.75" thickBot="1" x14ac:dyDescent="0.3">
      <c r="A63" s="537"/>
      <c r="B63" s="537"/>
      <c r="C63" s="545"/>
      <c r="D63" s="197" t="s">
        <v>112</v>
      </c>
      <c r="E63" s="201">
        <v>2314816.2000000002</v>
      </c>
      <c r="F63" s="231">
        <f>E63-SUM(G63:J63)</f>
        <v>0</v>
      </c>
      <c r="G63" s="206">
        <v>2314816.2000000002</v>
      </c>
      <c r="H63" s="206">
        <f t="shared" ref="H63" si="18">(E63-G63-I63-J63)*(12100000/(E$209-G$209-I$209-J$209))</f>
        <v>0</v>
      </c>
      <c r="I63" s="206"/>
      <c r="J63" s="230"/>
      <c r="K63" s="231">
        <f>F63/$E63*100</f>
        <v>0</v>
      </c>
      <c r="L63" s="206">
        <f>G63/$E63*100</f>
        <v>100</v>
      </c>
      <c r="M63" s="206">
        <f>H63/$E63*100</f>
        <v>0</v>
      </c>
      <c r="N63" s="206">
        <f>I63/$E63*100</f>
        <v>0</v>
      </c>
      <c r="O63" s="230">
        <f>J63/$E63*100</f>
        <v>0</v>
      </c>
    </row>
    <row r="64" spans="1:15" ht="30" x14ac:dyDescent="0.25">
      <c r="A64" s="537"/>
      <c r="B64" s="537"/>
      <c r="C64" s="540">
        <v>6059</v>
      </c>
      <c r="D64" s="196" t="s">
        <v>8</v>
      </c>
      <c r="E64" s="543">
        <v>3111233.51</v>
      </c>
      <c r="F64" s="229"/>
      <c r="G64" s="208"/>
      <c r="H64" s="208"/>
      <c r="I64" s="208"/>
      <c r="J64" s="228"/>
      <c r="K64" s="229"/>
      <c r="L64" s="208"/>
      <c r="M64" s="208"/>
      <c r="N64" s="208"/>
      <c r="O64" s="228"/>
    </row>
    <row r="65" spans="1:15" ht="15.75" thickBot="1" x14ac:dyDescent="0.3">
      <c r="A65" s="537"/>
      <c r="B65" s="537"/>
      <c r="C65" s="541"/>
      <c r="D65" s="197" t="s">
        <v>5</v>
      </c>
      <c r="E65" s="544"/>
      <c r="F65" s="227"/>
      <c r="G65" s="214"/>
      <c r="H65" s="214"/>
      <c r="I65" s="214"/>
      <c r="J65" s="226"/>
      <c r="K65" s="227"/>
      <c r="L65" s="214"/>
      <c r="M65" s="214"/>
      <c r="N65" s="214"/>
      <c r="O65" s="226"/>
    </row>
    <row r="66" spans="1:15" ht="15.75" thickBot="1" x14ac:dyDescent="0.3">
      <c r="A66" s="537"/>
      <c r="B66" s="537"/>
      <c r="C66" s="545"/>
      <c r="D66" s="197" t="s">
        <v>112</v>
      </c>
      <c r="E66" s="201">
        <v>3111233.51</v>
      </c>
      <c r="F66" s="231">
        <f>E66-SUM(G66:J66)</f>
        <v>84359.338894000277</v>
      </c>
      <c r="G66" s="206">
        <v>1268926.71</v>
      </c>
      <c r="H66" s="206">
        <f t="shared" ref="H66" si="19">(E66-G66-I66-J66)*(12100000/(E$209-G$209-I$209-J$209))</f>
        <v>357947.46110599983</v>
      </c>
      <c r="I66" s="206">
        <v>1400000</v>
      </c>
      <c r="J66" s="230"/>
      <c r="K66" s="231">
        <f>F66/$E66*100</f>
        <v>2.7114435037696762</v>
      </c>
      <c r="L66" s="206">
        <f>G66/$E66*100</f>
        <v>40.785325367622441</v>
      </c>
      <c r="M66" s="206">
        <f>H66/$E66*100</f>
        <v>11.505001471458176</v>
      </c>
      <c r="N66" s="206">
        <f>I66/$E66*100</f>
        <v>44.998229657149722</v>
      </c>
      <c r="O66" s="230">
        <f>J66/$E66*100</f>
        <v>0</v>
      </c>
    </row>
    <row r="67" spans="1:15" ht="30" x14ac:dyDescent="0.25">
      <c r="A67" s="537"/>
      <c r="B67" s="537"/>
      <c r="C67" s="540">
        <v>6060</v>
      </c>
      <c r="D67" s="196" t="s">
        <v>17</v>
      </c>
      <c r="E67" s="543">
        <v>761618.94</v>
      </c>
      <c r="F67" s="229"/>
      <c r="G67" s="208"/>
      <c r="H67" s="208"/>
      <c r="I67" s="208"/>
      <c r="J67" s="228"/>
      <c r="K67" s="229"/>
      <c r="L67" s="208"/>
      <c r="M67" s="208"/>
      <c r="N67" s="208"/>
      <c r="O67" s="228"/>
    </row>
    <row r="68" spans="1:15" ht="15.75" thickBot="1" x14ac:dyDescent="0.3">
      <c r="A68" s="537"/>
      <c r="B68" s="537"/>
      <c r="C68" s="541"/>
      <c r="D68" s="197" t="s">
        <v>5</v>
      </c>
      <c r="E68" s="544"/>
      <c r="F68" s="227"/>
      <c r="G68" s="214"/>
      <c r="H68" s="214"/>
      <c r="I68" s="214"/>
      <c r="J68" s="226"/>
      <c r="K68" s="227"/>
      <c r="L68" s="214"/>
      <c r="M68" s="214"/>
      <c r="N68" s="214"/>
      <c r="O68" s="226"/>
    </row>
    <row r="69" spans="1:15" ht="15.75" thickBot="1" x14ac:dyDescent="0.3">
      <c r="A69" s="538"/>
      <c r="B69" s="538"/>
      <c r="C69" s="545"/>
      <c r="D69" s="197" t="s">
        <v>18</v>
      </c>
      <c r="E69" s="201">
        <v>761618.94</v>
      </c>
      <c r="F69" s="231">
        <f>E69-SUM(G69:J69)</f>
        <v>145260.41713025677</v>
      </c>
      <c r="G69" s="206"/>
      <c r="H69" s="206">
        <f t="shared" ref="H69" si="20">(E69-G69-I69-J69)*(12100000/(E$209-G$209-I$209-J$209))</f>
        <v>616358.52286974317</v>
      </c>
      <c r="I69" s="206"/>
      <c r="J69" s="230"/>
      <c r="K69" s="231">
        <f>F69/$E69*100</f>
        <v>19.072584661596885</v>
      </c>
      <c r="L69" s="206">
        <f>G69/$E69*100</f>
        <v>0</v>
      </c>
      <c r="M69" s="206">
        <f>H69/$E69*100</f>
        <v>80.927415338403122</v>
      </c>
      <c r="N69" s="206">
        <f>I69/$E69*100</f>
        <v>0</v>
      </c>
      <c r="O69" s="230">
        <f>J69/$E69*100</f>
        <v>0</v>
      </c>
    </row>
    <row r="70" spans="1:15" ht="15.75" thickBot="1" x14ac:dyDescent="0.3">
      <c r="A70" s="34">
        <v>630</v>
      </c>
      <c r="B70" s="34"/>
      <c r="C70" s="35"/>
      <c r="D70" s="34" t="s">
        <v>167</v>
      </c>
      <c r="E70" s="199">
        <v>264788</v>
      </c>
      <c r="F70" s="229"/>
      <c r="G70" s="208"/>
      <c r="H70" s="208"/>
      <c r="I70" s="208"/>
      <c r="J70" s="228"/>
      <c r="K70" s="229"/>
      <c r="L70" s="208"/>
      <c r="M70" s="208"/>
      <c r="N70" s="208"/>
      <c r="O70" s="228"/>
    </row>
    <row r="71" spans="1:15" ht="30.75" thickBot="1" x14ac:dyDescent="0.3">
      <c r="A71" s="536"/>
      <c r="B71" s="43">
        <v>63003</v>
      </c>
      <c r="C71" s="44"/>
      <c r="D71" s="45" t="s">
        <v>168</v>
      </c>
      <c r="E71" s="200">
        <v>264788</v>
      </c>
      <c r="F71" s="233"/>
      <c r="G71" s="211"/>
      <c r="H71" s="211"/>
      <c r="I71" s="211"/>
      <c r="J71" s="232"/>
      <c r="K71" s="233"/>
      <c r="L71" s="211"/>
      <c r="M71" s="211"/>
      <c r="N71" s="211"/>
      <c r="O71" s="232"/>
    </row>
    <row r="72" spans="1:15" ht="30" x14ac:dyDescent="0.25">
      <c r="A72" s="537"/>
      <c r="B72" s="536"/>
      <c r="C72" s="540">
        <v>6050</v>
      </c>
      <c r="D72" s="196" t="s">
        <v>8</v>
      </c>
      <c r="E72" s="543">
        <v>264788</v>
      </c>
      <c r="F72" s="233"/>
      <c r="G72" s="211"/>
      <c r="H72" s="211"/>
      <c r="I72" s="211"/>
      <c r="J72" s="232"/>
      <c r="K72" s="233"/>
      <c r="L72" s="211"/>
      <c r="M72" s="211"/>
      <c r="N72" s="211"/>
      <c r="O72" s="232"/>
    </row>
    <row r="73" spans="1:15" ht="15.75" thickBot="1" x14ac:dyDescent="0.3">
      <c r="A73" s="537"/>
      <c r="B73" s="537"/>
      <c r="C73" s="541"/>
      <c r="D73" s="197" t="s">
        <v>5</v>
      </c>
      <c r="E73" s="544"/>
      <c r="F73" s="227"/>
      <c r="G73" s="214"/>
      <c r="H73" s="214"/>
      <c r="I73" s="214"/>
      <c r="J73" s="226"/>
      <c r="K73" s="227"/>
      <c r="L73" s="214"/>
      <c r="M73" s="214"/>
      <c r="N73" s="214"/>
      <c r="O73" s="226"/>
    </row>
    <row r="74" spans="1:15" ht="30.75" thickBot="1" x14ac:dyDescent="0.3">
      <c r="A74" s="537"/>
      <c r="B74" s="537"/>
      <c r="C74" s="541"/>
      <c r="D74" s="197" t="s">
        <v>9</v>
      </c>
      <c r="E74" s="201">
        <v>79788</v>
      </c>
      <c r="F74" s="231">
        <f>E74-SUM(G74:J74)</f>
        <v>15217.633849794925</v>
      </c>
      <c r="G74" s="206"/>
      <c r="H74" s="206">
        <f t="shared" ref="H74:H75" si="21">(E74-G74-I74-J74)*(12100000/(E$209-G$209-I$209-J$209))</f>
        <v>64570.366150205075</v>
      </c>
      <c r="I74" s="206"/>
      <c r="J74" s="230"/>
      <c r="K74" s="231">
        <f t="shared" ref="K74:O75" si="22">F74/$E74*100</f>
        <v>19.072584661596888</v>
      </c>
      <c r="L74" s="206">
        <f t="shared" si="22"/>
        <v>0</v>
      </c>
      <c r="M74" s="206">
        <f t="shared" si="22"/>
        <v>80.927415338403108</v>
      </c>
      <c r="N74" s="206">
        <f t="shared" si="22"/>
        <v>0</v>
      </c>
      <c r="O74" s="230">
        <f t="shared" si="22"/>
        <v>0</v>
      </c>
    </row>
    <row r="75" spans="1:15" ht="30.75" thickBot="1" x14ac:dyDescent="0.3">
      <c r="A75" s="538"/>
      <c r="B75" s="538"/>
      <c r="C75" s="545"/>
      <c r="D75" s="197" t="s">
        <v>386</v>
      </c>
      <c r="E75" s="201">
        <v>185000</v>
      </c>
      <c r="F75" s="231">
        <f>E75-SUM(G75:J75)</f>
        <v>35284.281623954244</v>
      </c>
      <c r="G75" s="206"/>
      <c r="H75" s="206">
        <f t="shared" si="21"/>
        <v>149715.71837604576</v>
      </c>
      <c r="I75" s="206"/>
      <c r="J75" s="230"/>
      <c r="K75" s="231">
        <f t="shared" si="22"/>
        <v>19.072584661596888</v>
      </c>
      <c r="L75" s="206">
        <f t="shared" si="22"/>
        <v>0</v>
      </c>
      <c r="M75" s="206">
        <f t="shared" si="22"/>
        <v>80.927415338403108</v>
      </c>
      <c r="N75" s="206">
        <f t="shared" si="22"/>
        <v>0</v>
      </c>
      <c r="O75" s="230">
        <f t="shared" si="22"/>
        <v>0</v>
      </c>
    </row>
    <row r="76" spans="1:15" ht="15.75" thickBot="1" x14ac:dyDescent="0.3">
      <c r="A76" s="34">
        <v>700</v>
      </c>
      <c r="B76" s="34"/>
      <c r="C76" s="35"/>
      <c r="D76" s="34" t="s">
        <v>19</v>
      </c>
      <c r="E76" s="199">
        <v>938108.56</v>
      </c>
      <c r="F76" s="229"/>
      <c r="G76" s="208"/>
      <c r="H76" s="208"/>
      <c r="I76" s="208"/>
      <c r="J76" s="228"/>
      <c r="K76" s="229"/>
      <c r="L76" s="208"/>
      <c r="M76" s="208"/>
      <c r="N76" s="208"/>
      <c r="O76" s="228"/>
    </row>
    <row r="77" spans="1:15" ht="15.75" thickBot="1" x14ac:dyDescent="0.3">
      <c r="A77" s="536"/>
      <c r="B77" s="38">
        <v>70005</v>
      </c>
      <c r="C77" s="39"/>
      <c r="D77" s="38" t="s">
        <v>113</v>
      </c>
      <c r="E77" s="200">
        <v>132000</v>
      </c>
      <c r="F77" s="233"/>
      <c r="G77" s="211"/>
      <c r="H77" s="211"/>
      <c r="I77" s="211"/>
      <c r="J77" s="232"/>
      <c r="K77" s="233"/>
      <c r="L77" s="211"/>
      <c r="M77" s="211"/>
      <c r="N77" s="211"/>
      <c r="O77" s="232"/>
    </row>
    <row r="78" spans="1:15" ht="30" x14ac:dyDescent="0.25">
      <c r="A78" s="537"/>
      <c r="B78" s="536"/>
      <c r="C78" s="540">
        <v>6060</v>
      </c>
      <c r="D78" s="36" t="s">
        <v>17</v>
      </c>
      <c r="E78" s="543">
        <v>132000</v>
      </c>
      <c r="F78" s="233"/>
      <c r="G78" s="211"/>
      <c r="H78" s="211"/>
      <c r="I78" s="211"/>
      <c r="J78" s="232"/>
      <c r="K78" s="233"/>
      <c r="L78" s="211"/>
      <c r="M78" s="211"/>
      <c r="N78" s="211"/>
      <c r="O78" s="232"/>
    </row>
    <row r="79" spans="1:15" ht="15.75" thickBot="1" x14ac:dyDescent="0.3">
      <c r="A79" s="537"/>
      <c r="B79" s="537"/>
      <c r="C79" s="541"/>
      <c r="D79" s="42" t="s">
        <v>5</v>
      </c>
      <c r="E79" s="544"/>
      <c r="F79" s="227"/>
      <c r="G79" s="214"/>
      <c r="H79" s="214"/>
      <c r="I79" s="214"/>
      <c r="J79" s="226"/>
      <c r="K79" s="227"/>
      <c r="L79" s="214"/>
      <c r="M79" s="214"/>
      <c r="N79" s="214"/>
      <c r="O79" s="226"/>
    </row>
    <row r="80" spans="1:15" ht="15.75" thickBot="1" x14ac:dyDescent="0.3">
      <c r="A80" s="537"/>
      <c r="B80" s="538"/>
      <c r="C80" s="545"/>
      <c r="D80" s="42" t="s">
        <v>18</v>
      </c>
      <c r="E80" s="201">
        <v>132000</v>
      </c>
      <c r="F80" s="231">
        <f>E80-SUM(G80:J80)</f>
        <v>25175.811753307891</v>
      </c>
      <c r="G80" s="206"/>
      <c r="H80" s="206">
        <f t="shared" ref="H80" si="23">(E80-G80-I80-J80)*(12100000/(E$209-G$209-I$209-J$209))</f>
        <v>106824.18824669211</v>
      </c>
      <c r="I80" s="206"/>
      <c r="J80" s="230"/>
      <c r="K80" s="231">
        <f>F80/$E80*100</f>
        <v>19.072584661596885</v>
      </c>
      <c r="L80" s="206">
        <f>G80/$E80*100</f>
        <v>0</v>
      </c>
      <c r="M80" s="206">
        <f>H80/$E80*100</f>
        <v>80.927415338403108</v>
      </c>
      <c r="N80" s="206">
        <f>I80/$E80*100</f>
        <v>0</v>
      </c>
      <c r="O80" s="230">
        <f>J80/$E80*100</f>
        <v>0</v>
      </c>
    </row>
    <row r="81" spans="1:15" ht="15.75" thickBot="1" x14ac:dyDescent="0.3">
      <c r="A81" s="537"/>
      <c r="B81" s="38">
        <v>70095</v>
      </c>
      <c r="C81" s="39"/>
      <c r="D81" s="38" t="s">
        <v>20</v>
      </c>
      <c r="E81" s="200">
        <v>806108.56</v>
      </c>
      <c r="F81" s="229"/>
      <c r="G81" s="208"/>
      <c r="H81" s="208"/>
      <c r="I81" s="208"/>
      <c r="J81" s="228"/>
      <c r="K81" s="229"/>
      <c r="L81" s="208"/>
      <c r="M81" s="208"/>
      <c r="N81" s="208"/>
      <c r="O81" s="228"/>
    </row>
    <row r="82" spans="1:15" ht="30" x14ac:dyDescent="0.25">
      <c r="A82" s="537"/>
      <c r="B82" s="536"/>
      <c r="C82" s="540">
        <v>6050</v>
      </c>
      <c r="D82" s="36" t="s">
        <v>8</v>
      </c>
      <c r="E82" s="543">
        <v>806108.56</v>
      </c>
      <c r="F82" s="233"/>
      <c r="G82" s="211"/>
      <c r="H82" s="211"/>
      <c r="I82" s="211"/>
      <c r="J82" s="232"/>
      <c r="K82" s="233"/>
      <c r="L82" s="211"/>
      <c r="M82" s="211"/>
      <c r="N82" s="211"/>
      <c r="O82" s="232"/>
    </row>
    <row r="83" spans="1:15" ht="15.75" thickBot="1" x14ac:dyDescent="0.3">
      <c r="A83" s="537"/>
      <c r="B83" s="537"/>
      <c r="C83" s="541"/>
      <c r="D83" s="42" t="s">
        <v>5</v>
      </c>
      <c r="E83" s="544"/>
      <c r="F83" s="227"/>
      <c r="G83" s="214"/>
      <c r="H83" s="214"/>
      <c r="I83" s="214"/>
      <c r="J83" s="226"/>
      <c r="K83" s="227"/>
      <c r="L83" s="214"/>
      <c r="M83" s="214"/>
      <c r="N83" s="214"/>
      <c r="O83" s="226"/>
    </row>
    <row r="84" spans="1:15" ht="30.75" thickBot="1" x14ac:dyDescent="0.3">
      <c r="A84" s="537"/>
      <c r="B84" s="537"/>
      <c r="C84" s="541"/>
      <c r="D84" s="42" t="s">
        <v>115</v>
      </c>
      <c r="E84" s="201">
        <v>632506.92000000004</v>
      </c>
      <c r="F84" s="231">
        <f>E84-SUM(G84:J84)</f>
        <v>120635.41780745896</v>
      </c>
      <c r="G84" s="206"/>
      <c r="H84" s="206">
        <f t="shared" ref="H84:H85" si="24">(E84-G84-I84-J84)*(12100000/(E$209-G$209-I$209-J$209))</f>
        <v>511871.50219254108</v>
      </c>
      <c r="I84" s="206"/>
      <c r="J84" s="230"/>
      <c r="K84" s="231">
        <f t="shared" ref="K84:O85" si="25">F84/$E84*100</f>
        <v>19.072584661596895</v>
      </c>
      <c r="L84" s="206">
        <f t="shared" si="25"/>
        <v>0</v>
      </c>
      <c r="M84" s="206">
        <f t="shared" si="25"/>
        <v>80.927415338403108</v>
      </c>
      <c r="N84" s="206">
        <f t="shared" si="25"/>
        <v>0</v>
      </c>
      <c r="O84" s="230">
        <f t="shared" si="25"/>
        <v>0</v>
      </c>
    </row>
    <row r="85" spans="1:15" ht="30.75" thickBot="1" x14ac:dyDescent="0.3">
      <c r="A85" s="538"/>
      <c r="B85" s="538"/>
      <c r="C85" s="545"/>
      <c r="D85" s="42" t="s">
        <v>174</v>
      </c>
      <c r="E85" s="201">
        <v>173601.64</v>
      </c>
      <c r="F85" s="231">
        <f>E85-SUM(G85:J85)</f>
        <v>6790.1529299169488</v>
      </c>
      <c r="G85" s="206"/>
      <c r="H85" s="206">
        <f t="shared" si="24"/>
        <v>28811.487070083069</v>
      </c>
      <c r="I85" s="206">
        <v>138000</v>
      </c>
      <c r="J85" s="230"/>
      <c r="K85" s="231">
        <f t="shared" si="25"/>
        <v>3.911341465389929</v>
      </c>
      <c r="L85" s="206">
        <f t="shared" si="25"/>
        <v>0</v>
      </c>
      <c r="M85" s="206">
        <f t="shared" si="25"/>
        <v>16.596321941476514</v>
      </c>
      <c r="N85" s="206">
        <f t="shared" si="25"/>
        <v>79.492336593133558</v>
      </c>
      <c r="O85" s="230">
        <f t="shared" si="25"/>
        <v>0</v>
      </c>
    </row>
    <row r="86" spans="1:15" ht="15.75" thickBot="1" x14ac:dyDescent="0.3">
      <c r="A86" s="34">
        <v>750</v>
      </c>
      <c r="B86" s="34"/>
      <c r="C86" s="35"/>
      <c r="D86" s="34" t="s">
        <v>24</v>
      </c>
      <c r="E86" s="199">
        <v>408211.43</v>
      </c>
      <c r="F86" s="229"/>
      <c r="G86" s="208"/>
      <c r="H86" s="208"/>
      <c r="I86" s="208"/>
      <c r="J86" s="228"/>
      <c r="K86" s="229"/>
      <c r="L86" s="208"/>
      <c r="M86" s="208"/>
      <c r="N86" s="208"/>
      <c r="O86" s="228"/>
    </row>
    <row r="87" spans="1:15" ht="30.75" thickBot="1" x14ac:dyDescent="0.3">
      <c r="A87" s="536"/>
      <c r="B87" s="38">
        <v>75023</v>
      </c>
      <c r="C87" s="39"/>
      <c r="D87" s="38" t="s">
        <v>25</v>
      </c>
      <c r="E87" s="200">
        <v>355797.4</v>
      </c>
      <c r="F87" s="233"/>
      <c r="G87" s="211"/>
      <c r="H87" s="211"/>
      <c r="I87" s="211"/>
      <c r="J87" s="232"/>
      <c r="K87" s="233"/>
      <c r="L87" s="211"/>
      <c r="M87" s="211"/>
      <c r="N87" s="211"/>
      <c r="O87" s="232"/>
    </row>
    <row r="88" spans="1:15" ht="30" x14ac:dyDescent="0.25">
      <c r="A88" s="537"/>
      <c r="B88" s="536"/>
      <c r="C88" s="540">
        <v>6050</v>
      </c>
      <c r="D88" s="36" t="s">
        <v>8</v>
      </c>
      <c r="E88" s="543">
        <v>148718</v>
      </c>
      <c r="F88" s="233"/>
      <c r="G88" s="211"/>
      <c r="H88" s="211"/>
      <c r="I88" s="211"/>
      <c r="J88" s="232"/>
      <c r="K88" s="233"/>
      <c r="L88" s="211"/>
      <c r="M88" s="211"/>
      <c r="N88" s="211"/>
      <c r="O88" s="232"/>
    </row>
    <row r="89" spans="1:15" ht="15.75" thickBot="1" x14ac:dyDescent="0.3">
      <c r="A89" s="537"/>
      <c r="B89" s="537"/>
      <c r="C89" s="541"/>
      <c r="D89" s="42" t="s">
        <v>5</v>
      </c>
      <c r="E89" s="544"/>
      <c r="F89" s="227"/>
      <c r="G89" s="214"/>
      <c r="H89" s="214"/>
      <c r="I89" s="214"/>
      <c r="J89" s="226"/>
      <c r="K89" s="227"/>
      <c r="L89" s="214"/>
      <c r="M89" s="214"/>
      <c r="N89" s="214"/>
      <c r="O89" s="226"/>
    </row>
    <row r="90" spans="1:15" ht="15.75" thickBot="1" x14ac:dyDescent="0.3">
      <c r="A90" s="537"/>
      <c r="B90" s="537"/>
      <c r="C90" s="545"/>
      <c r="D90" s="42" t="s">
        <v>177</v>
      </c>
      <c r="E90" s="201">
        <v>148718</v>
      </c>
      <c r="F90" s="231">
        <f>E90-SUM(G90:J90)</f>
        <v>28364.36645703367</v>
      </c>
      <c r="G90" s="206"/>
      <c r="H90" s="206">
        <f t="shared" ref="H90" si="26">(E90-G90-I90-J90)*(12100000/(E$209-G$209-I$209-J$209))</f>
        <v>120353.63354296633</v>
      </c>
      <c r="I90" s="206"/>
      <c r="J90" s="230"/>
      <c r="K90" s="231">
        <f>F90/$E90*100</f>
        <v>19.072584661596895</v>
      </c>
      <c r="L90" s="206">
        <f>G90/$E90*100</f>
        <v>0</v>
      </c>
      <c r="M90" s="206">
        <f>H90/$E90*100</f>
        <v>80.927415338403108</v>
      </c>
      <c r="N90" s="206">
        <f>I90/$E90*100</f>
        <v>0</v>
      </c>
      <c r="O90" s="230">
        <f>J90/$E90*100</f>
        <v>0</v>
      </c>
    </row>
    <row r="91" spans="1:15" ht="30" x14ac:dyDescent="0.25">
      <c r="A91" s="537"/>
      <c r="B91" s="537"/>
      <c r="C91" s="540">
        <v>6060</v>
      </c>
      <c r="D91" s="36" t="s">
        <v>17</v>
      </c>
      <c r="E91" s="543">
        <v>207079.4</v>
      </c>
      <c r="F91" s="229"/>
      <c r="G91" s="208"/>
      <c r="H91" s="208"/>
      <c r="I91" s="208"/>
      <c r="J91" s="228"/>
      <c r="K91" s="229"/>
      <c r="L91" s="208"/>
      <c r="M91" s="208"/>
      <c r="N91" s="208"/>
      <c r="O91" s="228"/>
    </row>
    <row r="92" spans="1:15" ht="15.75" thickBot="1" x14ac:dyDescent="0.3">
      <c r="A92" s="537"/>
      <c r="B92" s="537"/>
      <c r="C92" s="541"/>
      <c r="D92" s="42" t="s">
        <v>5</v>
      </c>
      <c r="E92" s="544"/>
      <c r="F92" s="227"/>
      <c r="G92" s="214"/>
      <c r="H92" s="214"/>
      <c r="I92" s="214"/>
      <c r="J92" s="226"/>
      <c r="K92" s="227"/>
      <c r="L92" s="214"/>
      <c r="M92" s="214"/>
      <c r="N92" s="214"/>
      <c r="O92" s="226"/>
    </row>
    <row r="93" spans="1:15" ht="15.75" thickBot="1" x14ac:dyDescent="0.3">
      <c r="A93" s="537"/>
      <c r="B93" s="538"/>
      <c r="C93" s="545"/>
      <c r="D93" s="42" t="s">
        <v>18</v>
      </c>
      <c r="E93" s="201">
        <v>207079.4</v>
      </c>
      <c r="F93" s="231">
        <f>E93-SUM(G93:J93)</f>
        <v>39495.393881726864</v>
      </c>
      <c r="G93" s="206"/>
      <c r="H93" s="206">
        <f t="shared" ref="H93" si="27">(E93-G93-I93-J93)*(12100000/(E$209-G$209-I$209-J$209))</f>
        <v>167584.00611827313</v>
      </c>
      <c r="I93" s="206"/>
      <c r="J93" s="230"/>
      <c r="K93" s="231">
        <f>F93/$E93*100</f>
        <v>19.072584661596888</v>
      </c>
      <c r="L93" s="206">
        <f>G93/$E93*100</f>
        <v>0</v>
      </c>
      <c r="M93" s="206">
        <f>H93/$E93*100</f>
        <v>80.927415338403108</v>
      </c>
      <c r="N93" s="206">
        <f>I93/$E93*100</f>
        <v>0</v>
      </c>
      <c r="O93" s="230">
        <f>J93/$E93*100</f>
        <v>0</v>
      </c>
    </row>
    <row r="94" spans="1:15" ht="30.75" thickBot="1" x14ac:dyDescent="0.3">
      <c r="A94" s="537"/>
      <c r="B94" s="43">
        <v>75075</v>
      </c>
      <c r="C94" s="44"/>
      <c r="D94" s="45" t="s">
        <v>183</v>
      </c>
      <c r="E94" s="200">
        <v>32414.03</v>
      </c>
      <c r="F94" s="229"/>
      <c r="G94" s="208"/>
      <c r="H94" s="208"/>
      <c r="I94" s="208"/>
      <c r="J94" s="228"/>
      <c r="K94" s="229"/>
      <c r="L94" s="208"/>
      <c r="M94" s="208"/>
      <c r="N94" s="208"/>
      <c r="O94" s="228"/>
    </row>
    <row r="95" spans="1:15" ht="30" x14ac:dyDescent="0.25">
      <c r="A95" s="537"/>
      <c r="B95" s="536"/>
      <c r="C95" s="540">
        <v>6060</v>
      </c>
      <c r="D95" s="36" t="s">
        <v>17</v>
      </c>
      <c r="E95" s="543">
        <v>32414.03</v>
      </c>
      <c r="F95" s="233"/>
      <c r="G95" s="211"/>
      <c r="H95" s="211"/>
      <c r="I95" s="211"/>
      <c r="J95" s="232"/>
      <c r="K95" s="233"/>
      <c r="L95" s="211"/>
      <c r="M95" s="211"/>
      <c r="N95" s="211"/>
      <c r="O95" s="232"/>
    </row>
    <row r="96" spans="1:15" ht="15.75" thickBot="1" x14ac:dyDescent="0.3">
      <c r="A96" s="537"/>
      <c r="B96" s="537"/>
      <c r="C96" s="541"/>
      <c r="D96" s="42" t="s">
        <v>5</v>
      </c>
      <c r="E96" s="544"/>
      <c r="F96" s="227"/>
      <c r="G96" s="214"/>
      <c r="H96" s="214"/>
      <c r="I96" s="214"/>
      <c r="J96" s="226"/>
      <c r="K96" s="227"/>
      <c r="L96" s="214"/>
      <c r="M96" s="214"/>
      <c r="N96" s="214"/>
      <c r="O96" s="226"/>
    </row>
    <row r="97" spans="1:15" ht="15.75" thickBot="1" x14ac:dyDescent="0.3">
      <c r="A97" s="537"/>
      <c r="B97" s="538"/>
      <c r="C97" s="545"/>
      <c r="D97" s="42" t="s">
        <v>18</v>
      </c>
      <c r="E97" s="201">
        <v>32414.03</v>
      </c>
      <c r="F97" s="231">
        <f>E97-SUM(G97:J97)</f>
        <v>6182.1933139854154</v>
      </c>
      <c r="G97" s="206"/>
      <c r="H97" s="206">
        <f t="shared" ref="H97" si="28">(E97-G97-I97-J97)*(12100000/(E$209-G$209-I$209-J$209))</f>
        <v>26231.836686014583</v>
      </c>
      <c r="I97" s="206"/>
      <c r="J97" s="230"/>
      <c r="K97" s="231">
        <f>F97/$E97*100</f>
        <v>19.072584661596895</v>
      </c>
      <c r="L97" s="206">
        <f>G97/$E97*100</f>
        <v>0</v>
      </c>
      <c r="M97" s="206">
        <f>H97/$E97*100</f>
        <v>80.927415338403108</v>
      </c>
      <c r="N97" s="206">
        <f>I97/$E97*100</f>
        <v>0</v>
      </c>
      <c r="O97" s="230">
        <f>J97/$E97*100</f>
        <v>0</v>
      </c>
    </row>
    <row r="98" spans="1:15" ht="15.75" thickBot="1" x14ac:dyDescent="0.3">
      <c r="A98" s="537"/>
      <c r="B98" s="43">
        <v>75095</v>
      </c>
      <c r="C98" s="44"/>
      <c r="D98" s="45" t="s">
        <v>20</v>
      </c>
      <c r="E98" s="200">
        <v>20000</v>
      </c>
      <c r="F98" s="229"/>
      <c r="G98" s="208"/>
      <c r="H98" s="208"/>
      <c r="I98" s="208"/>
      <c r="J98" s="228"/>
      <c r="K98" s="229"/>
      <c r="L98" s="208"/>
      <c r="M98" s="208"/>
      <c r="N98" s="208"/>
      <c r="O98" s="228"/>
    </row>
    <row r="99" spans="1:15" ht="30" x14ac:dyDescent="0.25">
      <c r="A99" s="537"/>
      <c r="B99" s="536"/>
      <c r="C99" s="540">
        <v>6050</v>
      </c>
      <c r="D99" s="196" t="s">
        <v>8</v>
      </c>
      <c r="E99" s="543">
        <v>20000</v>
      </c>
      <c r="F99" s="233"/>
      <c r="G99" s="211"/>
      <c r="H99" s="211"/>
      <c r="I99" s="211"/>
      <c r="J99" s="232"/>
      <c r="K99" s="233"/>
      <c r="L99" s="211"/>
      <c r="M99" s="211"/>
      <c r="N99" s="211"/>
      <c r="O99" s="232"/>
    </row>
    <row r="100" spans="1:15" ht="15.75" thickBot="1" x14ac:dyDescent="0.3">
      <c r="A100" s="537"/>
      <c r="B100" s="537"/>
      <c r="C100" s="541"/>
      <c r="D100" s="197" t="s">
        <v>5</v>
      </c>
      <c r="E100" s="544"/>
      <c r="F100" s="227"/>
      <c r="G100" s="214"/>
      <c r="H100" s="214"/>
      <c r="I100" s="214"/>
      <c r="J100" s="226"/>
      <c r="K100" s="227"/>
      <c r="L100" s="214"/>
      <c r="M100" s="214"/>
      <c r="N100" s="214"/>
      <c r="O100" s="226"/>
    </row>
    <row r="101" spans="1:15" ht="15.75" thickBot="1" x14ac:dyDescent="0.3">
      <c r="A101" s="538"/>
      <c r="B101" s="538"/>
      <c r="C101" s="545"/>
      <c r="D101" s="197" t="s">
        <v>385</v>
      </c>
      <c r="E101" s="201">
        <v>20000</v>
      </c>
      <c r="F101" s="231">
        <f>E101-SUM(G101:J101)</f>
        <v>3814.5169323193786</v>
      </c>
      <c r="G101" s="206"/>
      <c r="H101" s="206">
        <f t="shared" ref="H101" si="29">(E101-G101-I101-J101)*(12100000/(E$209-G$209-I$209-J$209))</f>
        <v>16185.483067680621</v>
      </c>
      <c r="I101" s="206"/>
      <c r="J101" s="230"/>
      <c r="K101" s="231">
        <f>F101/$E101*100</f>
        <v>19.072584661596892</v>
      </c>
      <c r="L101" s="206">
        <f>G101/$E101*100</f>
        <v>0</v>
      </c>
      <c r="M101" s="206">
        <f>H101/$E101*100</f>
        <v>80.927415338403108</v>
      </c>
      <c r="N101" s="206">
        <f>I101/$E101*100</f>
        <v>0</v>
      </c>
      <c r="O101" s="230">
        <f>J101/$E101*100</f>
        <v>0</v>
      </c>
    </row>
    <row r="102" spans="1:15" ht="29.25" thickBot="1" x14ac:dyDescent="0.3">
      <c r="A102" s="34">
        <v>754</v>
      </c>
      <c r="B102" s="34"/>
      <c r="C102" s="35"/>
      <c r="D102" s="34" t="s">
        <v>27</v>
      </c>
      <c r="E102" s="199">
        <v>259943.48</v>
      </c>
      <c r="F102" s="229"/>
      <c r="G102" s="208"/>
      <c r="H102" s="208"/>
      <c r="I102" s="208"/>
      <c r="J102" s="228"/>
      <c r="K102" s="229"/>
      <c r="L102" s="208"/>
      <c r="M102" s="208"/>
      <c r="N102" s="208"/>
      <c r="O102" s="228"/>
    </row>
    <row r="103" spans="1:15" ht="30.75" thickBot="1" x14ac:dyDescent="0.3">
      <c r="A103" s="536"/>
      <c r="B103" s="38">
        <v>75411</v>
      </c>
      <c r="C103" s="39"/>
      <c r="D103" s="38" t="s">
        <v>28</v>
      </c>
      <c r="E103" s="200">
        <v>200000</v>
      </c>
      <c r="F103" s="233"/>
      <c r="G103" s="211"/>
      <c r="H103" s="211"/>
      <c r="I103" s="211"/>
      <c r="J103" s="232"/>
      <c r="K103" s="233"/>
      <c r="L103" s="211"/>
      <c r="M103" s="211"/>
      <c r="N103" s="211"/>
      <c r="O103" s="232"/>
    </row>
    <row r="104" spans="1:15" ht="75" x14ac:dyDescent="0.25">
      <c r="A104" s="537"/>
      <c r="B104" s="536"/>
      <c r="C104" s="540">
        <v>6620</v>
      </c>
      <c r="D104" s="36" t="s">
        <v>384</v>
      </c>
      <c r="E104" s="543">
        <v>200000</v>
      </c>
      <c r="F104" s="233"/>
      <c r="G104" s="211"/>
      <c r="H104" s="211"/>
      <c r="I104" s="211"/>
      <c r="J104" s="232"/>
      <c r="K104" s="233"/>
      <c r="L104" s="211"/>
      <c r="M104" s="211"/>
      <c r="N104" s="211"/>
      <c r="O104" s="232"/>
    </row>
    <row r="105" spans="1:15" ht="15.75" thickBot="1" x14ac:dyDescent="0.3">
      <c r="A105" s="537"/>
      <c r="B105" s="537"/>
      <c r="C105" s="541"/>
      <c r="D105" s="42" t="s">
        <v>5</v>
      </c>
      <c r="E105" s="544"/>
      <c r="F105" s="227"/>
      <c r="G105" s="214"/>
      <c r="H105" s="214"/>
      <c r="I105" s="214"/>
      <c r="J105" s="226"/>
      <c r="K105" s="227"/>
      <c r="L105" s="214"/>
      <c r="M105" s="214"/>
      <c r="N105" s="214"/>
      <c r="O105" s="226"/>
    </row>
    <row r="106" spans="1:15" ht="15.75" thickBot="1" x14ac:dyDescent="0.3">
      <c r="A106" s="537"/>
      <c r="B106" s="538"/>
      <c r="C106" s="545"/>
      <c r="D106" s="42" t="s">
        <v>383</v>
      </c>
      <c r="E106" s="201">
        <v>200000</v>
      </c>
      <c r="F106" s="231">
        <f>E106-SUM(G106:J106)</f>
        <v>38145.169323193782</v>
      </c>
      <c r="G106" s="206"/>
      <c r="H106" s="206">
        <f t="shared" ref="H106" si="30">(E106-G106-I106-J106)*(12100000/(E$209-G$209-I$209-J$209))</f>
        <v>161854.83067680622</v>
      </c>
      <c r="I106" s="206"/>
      <c r="J106" s="230"/>
      <c r="K106" s="231">
        <f>F106/$E106*100</f>
        <v>19.072584661596892</v>
      </c>
      <c r="L106" s="206">
        <f>G106/$E106*100</f>
        <v>0</v>
      </c>
      <c r="M106" s="206">
        <f>H106/$E106*100</f>
        <v>80.927415338403108</v>
      </c>
      <c r="N106" s="206">
        <f>I106/$E106*100</f>
        <v>0</v>
      </c>
      <c r="O106" s="230">
        <f>J106/$E106*100</f>
        <v>0</v>
      </c>
    </row>
    <row r="107" spans="1:15" ht="15.75" thickBot="1" x14ac:dyDescent="0.3">
      <c r="A107" s="537"/>
      <c r="B107" s="38">
        <v>75495</v>
      </c>
      <c r="C107" s="39"/>
      <c r="D107" s="38" t="s">
        <v>20</v>
      </c>
      <c r="E107" s="200">
        <v>59943.48</v>
      </c>
      <c r="F107" s="229"/>
      <c r="G107" s="208"/>
      <c r="H107" s="208"/>
      <c r="I107" s="208"/>
      <c r="J107" s="228"/>
      <c r="K107" s="229"/>
      <c r="L107" s="208"/>
      <c r="M107" s="208"/>
      <c r="N107" s="208"/>
      <c r="O107" s="228"/>
    </row>
    <row r="108" spans="1:15" ht="30" x14ac:dyDescent="0.25">
      <c r="A108" s="537"/>
      <c r="B108" s="536"/>
      <c r="C108" s="540">
        <v>6050</v>
      </c>
      <c r="D108" s="36" t="s">
        <v>8</v>
      </c>
      <c r="E108" s="543">
        <v>59943.48</v>
      </c>
      <c r="F108" s="233"/>
      <c r="G108" s="211"/>
      <c r="H108" s="211"/>
      <c r="I108" s="211"/>
      <c r="J108" s="232"/>
      <c r="K108" s="233"/>
      <c r="L108" s="211"/>
      <c r="M108" s="211"/>
      <c r="N108" s="211"/>
      <c r="O108" s="232"/>
    </row>
    <row r="109" spans="1:15" ht="15.75" thickBot="1" x14ac:dyDescent="0.3">
      <c r="A109" s="537"/>
      <c r="B109" s="537"/>
      <c r="C109" s="541"/>
      <c r="D109" s="42" t="s">
        <v>5</v>
      </c>
      <c r="E109" s="544"/>
      <c r="F109" s="227"/>
      <c r="G109" s="214"/>
      <c r="H109" s="214"/>
      <c r="I109" s="214"/>
      <c r="J109" s="226"/>
      <c r="K109" s="227"/>
      <c r="L109" s="214"/>
      <c r="M109" s="214"/>
      <c r="N109" s="214"/>
      <c r="O109" s="226"/>
    </row>
    <row r="110" spans="1:15" ht="15.75" thickBot="1" x14ac:dyDescent="0.3">
      <c r="A110" s="538"/>
      <c r="B110" s="538"/>
      <c r="C110" s="545"/>
      <c r="D110" s="42" t="s">
        <v>32</v>
      </c>
      <c r="E110" s="201">
        <v>59943.48</v>
      </c>
      <c r="F110" s="231">
        <f>E110-SUM(G110:J110)</f>
        <v>11432.770972107399</v>
      </c>
      <c r="G110" s="206"/>
      <c r="H110" s="206">
        <f t="shared" ref="H110" si="31">(E110-G110-I110-J110)*(12100000/(E$209-G$209-I$209-J$209))</f>
        <v>48510.709027892604</v>
      </c>
      <c r="I110" s="206"/>
      <c r="J110" s="230"/>
      <c r="K110" s="231">
        <f>F110/$E110*100</f>
        <v>19.072584661596888</v>
      </c>
      <c r="L110" s="206">
        <f>G110/$E110*100</f>
        <v>0</v>
      </c>
      <c r="M110" s="206">
        <f>H110/$E110*100</f>
        <v>80.927415338403108</v>
      </c>
      <c r="N110" s="206">
        <f>I110/$E110*100</f>
        <v>0</v>
      </c>
      <c r="O110" s="230">
        <f>J110/$E110*100</f>
        <v>0</v>
      </c>
    </row>
    <row r="111" spans="1:15" ht="15.75" thickBot="1" x14ac:dyDescent="0.3">
      <c r="A111" s="34">
        <v>801</v>
      </c>
      <c r="B111" s="34"/>
      <c r="C111" s="35"/>
      <c r="D111" s="34" t="s">
        <v>33</v>
      </c>
      <c r="E111" s="199">
        <v>3019753.45</v>
      </c>
      <c r="F111" s="229"/>
      <c r="G111" s="208"/>
      <c r="H111" s="208"/>
      <c r="I111" s="208"/>
      <c r="J111" s="228"/>
      <c r="K111" s="229"/>
      <c r="L111" s="208"/>
      <c r="M111" s="208"/>
      <c r="N111" s="208"/>
      <c r="O111" s="228"/>
    </row>
    <row r="112" spans="1:15" ht="15.75" thickBot="1" x14ac:dyDescent="0.3">
      <c r="A112" s="536"/>
      <c r="B112" s="38">
        <v>80101</v>
      </c>
      <c r="C112" s="39"/>
      <c r="D112" s="38" t="s">
        <v>34</v>
      </c>
      <c r="E112" s="200">
        <v>29752</v>
      </c>
      <c r="F112" s="233"/>
      <c r="G112" s="211"/>
      <c r="H112" s="211"/>
      <c r="I112" s="211"/>
      <c r="J112" s="232"/>
      <c r="K112" s="233"/>
      <c r="L112" s="211"/>
      <c r="M112" s="211"/>
      <c r="N112" s="211"/>
      <c r="O112" s="232"/>
    </row>
    <row r="113" spans="1:15" ht="30" x14ac:dyDescent="0.25">
      <c r="A113" s="537"/>
      <c r="B113" s="536"/>
      <c r="C113" s="540">
        <v>6060</v>
      </c>
      <c r="D113" s="36" t="s">
        <v>17</v>
      </c>
      <c r="E113" s="543">
        <v>29752</v>
      </c>
      <c r="F113" s="233"/>
      <c r="G113" s="211"/>
      <c r="H113" s="211"/>
      <c r="I113" s="211"/>
      <c r="J113" s="232"/>
      <c r="K113" s="233"/>
      <c r="L113" s="211"/>
      <c r="M113" s="211"/>
      <c r="N113" s="211"/>
      <c r="O113" s="232"/>
    </row>
    <row r="114" spans="1:15" ht="15.75" thickBot="1" x14ac:dyDescent="0.3">
      <c r="A114" s="537"/>
      <c r="B114" s="537"/>
      <c r="C114" s="541"/>
      <c r="D114" s="42" t="s">
        <v>5</v>
      </c>
      <c r="E114" s="544"/>
      <c r="F114" s="227"/>
      <c r="G114" s="214"/>
      <c r="H114" s="214"/>
      <c r="I114" s="214"/>
      <c r="J114" s="226"/>
      <c r="K114" s="227"/>
      <c r="L114" s="214"/>
      <c r="M114" s="214"/>
      <c r="N114" s="214"/>
      <c r="O114" s="226"/>
    </row>
    <row r="115" spans="1:15" ht="15.75" thickBot="1" x14ac:dyDescent="0.3">
      <c r="A115" s="537"/>
      <c r="B115" s="538"/>
      <c r="C115" s="545"/>
      <c r="D115" s="42" t="s">
        <v>18</v>
      </c>
      <c r="E115" s="201">
        <v>29752</v>
      </c>
      <c r="F115" s="231">
        <f>E115-SUM(G115:J115)</f>
        <v>5674.475388518309</v>
      </c>
      <c r="G115" s="206"/>
      <c r="H115" s="206">
        <f t="shared" ref="H115" si="32">(E115-G115-I115-J115)*(12100000/(E$209-G$209-I$209-J$209))</f>
        <v>24077.524611481691</v>
      </c>
      <c r="I115" s="206"/>
      <c r="J115" s="230"/>
      <c r="K115" s="231">
        <f>F115/$E115*100</f>
        <v>19.072584661596899</v>
      </c>
      <c r="L115" s="206">
        <f>G115/$E115*100</f>
        <v>0</v>
      </c>
      <c r="M115" s="206">
        <f>H115/$E115*100</f>
        <v>80.927415338403094</v>
      </c>
      <c r="N115" s="206">
        <f>I115/$E115*100</f>
        <v>0</v>
      </c>
      <c r="O115" s="230">
        <f>J115/$E115*100</f>
        <v>0</v>
      </c>
    </row>
    <row r="116" spans="1:15" ht="15.75" thickBot="1" x14ac:dyDescent="0.3">
      <c r="A116" s="537"/>
      <c r="B116" s="43">
        <v>80104</v>
      </c>
      <c r="C116" s="44"/>
      <c r="D116" s="45" t="s">
        <v>191</v>
      </c>
      <c r="E116" s="200">
        <v>7679.9</v>
      </c>
      <c r="F116" s="229"/>
      <c r="G116" s="208"/>
      <c r="H116" s="208"/>
      <c r="I116" s="208"/>
      <c r="J116" s="228"/>
      <c r="K116" s="229"/>
      <c r="L116" s="208"/>
      <c r="M116" s="208"/>
      <c r="N116" s="208"/>
      <c r="O116" s="228"/>
    </row>
    <row r="117" spans="1:15" ht="30" x14ac:dyDescent="0.25">
      <c r="A117" s="537"/>
      <c r="B117" s="536"/>
      <c r="C117" s="540">
        <v>6060</v>
      </c>
      <c r="D117" s="36" t="s">
        <v>17</v>
      </c>
      <c r="E117" s="543">
        <v>7679.9</v>
      </c>
      <c r="F117" s="233"/>
      <c r="G117" s="211"/>
      <c r="H117" s="211"/>
      <c r="I117" s="211"/>
      <c r="J117" s="232"/>
      <c r="K117" s="233"/>
      <c r="L117" s="211"/>
      <c r="M117" s="211"/>
      <c r="N117" s="211"/>
      <c r="O117" s="232"/>
    </row>
    <row r="118" spans="1:15" ht="15.75" thickBot="1" x14ac:dyDescent="0.3">
      <c r="A118" s="537"/>
      <c r="B118" s="537"/>
      <c r="C118" s="541"/>
      <c r="D118" s="42" t="s">
        <v>5</v>
      </c>
      <c r="E118" s="544"/>
      <c r="F118" s="227"/>
      <c r="G118" s="214"/>
      <c r="H118" s="214"/>
      <c r="I118" s="214"/>
      <c r="J118" s="226"/>
      <c r="K118" s="227"/>
      <c r="L118" s="214"/>
      <c r="M118" s="214"/>
      <c r="N118" s="214"/>
      <c r="O118" s="226"/>
    </row>
    <row r="119" spans="1:15" ht="15.75" thickBot="1" x14ac:dyDescent="0.3">
      <c r="A119" s="537"/>
      <c r="B119" s="538"/>
      <c r="C119" s="545"/>
      <c r="D119" s="42" t="s">
        <v>18</v>
      </c>
      <c r="E119" s="201">
        <v>7679.9</v>
      </c>
      <c r="F119" s="231">
        <f>E119-SUM(G119:J119)</f>
        <v>1464.7554294259799</v>
      </c>
      <c r="G119" s="206"/>
      <c r="H119" s="206">
        <f t="shared" ref="H119" si="33">(E119-G119-I119-J119)*(12100000/(E$209-G$209-I$209-J$209))</f>
        <v>6215.1445705740198</v>
      </c>
      <c r="I119" s="206"/>
      <c r="J119" s="230"/>
      <c r="K119" s="231">
        <f>F119/$E119*100</f>
        <v>19.072584661596895</v>
      </c>
      <c r="L119" s="206">
        <f>G119/$E119*100</f>
        <v>0</v>
      </c>
      <c r="M119" s="206">
        <f>H119/$E119*100</f>
        <v>80.927415338403108</v>
      </c>
      <c r="N119" s="206">
        <f>I119/$E119*100</f>
        <v>0</v>
      </c>
      <c r="O119" s="230">
        <f>J119/$E119*100</f>
        <v>0</v>
      </c>
    </row>
    <row r="120" spans="1:15" ht="15.75" thickBot="1" x14ac:dyDescent="0.3">
      <c r="A120" s="537"/>
      <c r="B120" s="43">
        <v>80110</v>
      </c>
      <c r="C120" s="44"/>
      <c r="D120" s="45" t="s">
        <v>382</v>
      </c>
      <c r="E120" s="200">
        <v>62682.559999999998</v>
      </c>
      <c r="F120" s="229"/>
      <c r="G120" s="208"/>
      <c r="H120" s="208"/>
      <c r="I120" s="208"/>
      <c r="J120" s="228"/>
      <c r="K120" s="229"/>
      <c r="L120" s="208"/>
      <c r="M120" s="208"/>
      <c r="N120" s="208"/>
      <c r="O120" s="228"/>
    </row>
    <row r="121" spans="1:15" ht="30" x14ac:dyDescent="0.25">
      <c r="A121" s="537"/>
      <c r="B121" s="536"/>
      <c r="C121" s="540">
        <v>6060</v>
      </c>
      <c r="D121" s="36" t="s">
        <v>17</v>
      </c>
      <c r="E121" s="543">
        <v>62682.559999999998</v>
      </c>
      <c r="F121" s="233"/>
      <c r="G121" s="211"/>
      <c r="H121" s="211"/>
      <c r="I121" s="211"/>
      <c r="J121" s="232"/>
      <c r="K121" s="233"/>
      <c r="L121" s="211"/>
      <c r="M121" s="211"/>
      <c r="N121" s="211"/>
      <c r="O121" s="232"/>
    </row>
    <row r="122" spans="1:15" ht="15.75" thickBot="1" x14ac:dyDescent="0.3">
      <c r="A122" s="537"/>
      <c r="B122" s="537"/>
      <c r="C122" s="541"/>
      <c r="D122" s="42" t="s">
        <v>5</v>
      </c>
      <c r="E122" s="544"/>
      <c r="F122" s="227"/>
      <c r="G122" s="214"/>
      <c r="H122" s="214"/>
      <c r="I122" s="214"/>
      <c r="J122" s="226"/>
      <c r="K122" s="227"/>
      <c r="L122" s="214"/>
      <c r="M122" s="214"/>
      <c r="N122" s="214"/>
      <c r="O122" s="226"/>
    </row>
    <row r="123" spans="1:15" ht="15.75" thickBot="1" x14ac:dyDescent="0.3">
      <c r="A123" s="537"/>
      <c r="B123" s="538"/>
      <c r="C123" s="545"/>
      <c r="D123" s="42" t="s">
        <v>18</v>
      </c>
      <c r="E123" s="201">
        <v>62682.559999999998</v>
      </c>
      <c r="F123" s="231">
        <f>E123-SUM(G123:J123)</f>
        <v>11955.184324056267</v>
      </c>
      <c r="G123" s="206"/>
      <c r="H123" s="206">
        <f t="shared" ref="H123" si="34">(E123-G123-I123-J123)*(12100000/(E$209-G$209-I$209-J$209))</f>
        <v>50727.375675943731</v>
      </c>
      <c r="I123" s="206"/>
      <c r="J123" s="230"/>
      <c r="K123" s="231">
        <f>F123/$E123*100</f>
        <v>19.072584661596888</v>
      </c>
      <c r="L123" s="206">
        <f>G123/$E123*100</f>
        <v>0</v>
      </c>
      <c r="M123" s="206">
        <f>H123/$E123*100</f>
        <v>80.927415338403108</v>
      </c>
      <c r="N123" s="206">
        <f>I123/$E123*100</f>
        <v>0</v>
      </c>
      <c r="O123" s="230">
        <f>J123/$E123*100</f>
        <v>0</v>
      </c>
    </row>
    <row r="124" spans="1:15" ht="15.75" thickBot="1" x14ac:dyDescent="0.3">
      <c r="A124" s="537"/>
      <c r="B124" s="43">
        <v>80195</v>
      </c>
      <c r="C124" s="44"/>
      <c r="D124" s="45" t="s">
        <v>20</v>
      </c>
      <c r="E124" s="200">
        <v>2919638.99</v>
      </c>
      <c r="F124" s="229"/>
      <c r="G124" s="208"/>
      <c r="H124" s="208"/>
      <c r="I124" s="208"/>
      <c r="J124" s="228"/>
      <c r="K124" s="229"/>
      <c r="L124" s="208"/>
      <c r="M124" s="208"/>
      <c r="N124" s="208"/>
      <c r="O124" s="228"/>
    </row>
    <row r="125" spans="1:15" ht="30" x14ac:dyDescent="0.25">
      <c r="A125" s="537"/>
      <c r="B125" s="536"/>
      <c r="C125" s="540">
        <v>6050</v>
      </c>
      <c r="D125" s="196" t="s">
        <v>8</v>
      </c>
      <c r="E125" s="543">
        <v>2919638.99</v>
      </c>
      <c r="F125" s="233"/>
      <c r="G125" s="211"/>
      <c r="H125" s="211"/>
      <c r="I125" s="211"/>
      <c r="J125" s="232"/>
      <c r="K125" s="233"/>
      <c r="L125" s="211"/>
      <c r="M125" s="211"/>
      <c r="N125" s="211"/>
      <c r="O125" s="232"/>
    </row>
    <row r="126" spans="1:15" ht="15.75" thickBot="1" x14ac:dyDescent="0.3">
      <c r="A126" s="537"/>
      <c r="B126" s="537"/>
      <c r="C126" s="541"/>
      <c r="D126" s="197" t="s">
        <v>5</v>
      </c>
      <c r="E126" s="544"/>
      <c r="F126" s="227"/>
      <c r="G126" s="214"/>
      <c r="H126" s="214"/>
      <c r="I126" s="214"/>
      <c r="J126" s="226"/>
      <c r="K126" s="227"/>
      <c r="L126" s="214"/>
      <c r="M126" s="214"/>
      <c r="N126" s="214"/>
      <c r="O126" s="226"/>
    </row>
    <row r="127" spans="1:15" ht="30.75" thickBot="1" x14ac:dyDescent="0.3">
      <c r="A127" s="537"/>
      <c r="B127" s="537"/>
      <c r="C127" s="541"/>
      <c r="D127" s="197" t="s">
        <v>381</v>
      </c>
      <c r="E127" s="201">
        <v>39890</v>
      </c>
      <c r="F127" s="231">
        <f t="shared" ref="F127:F132" si="35">E127-SUM(G127:J127)</f>
        <v>7608.0540215110013</v>
      </c>
      <c r="G127" s="206"/>
      <c r="H127" s="206">
        <f t="shared" ref="H127:H132" si="36">(E127-G127-I127-J127)*(12100000/(E$209-G$209-I$209-J$209))</f>
        <v>32281.945978488999</v>
      </c>
      <c r="I127" s="206"/>
      <c r="J127" s="230"/>
      <c r="K127" s="231">
        <f t="shared" ref="K127:O132" si="37">F127/$E127*100</f>
        <v>19.072584661596895</v>
      </c>
      <c r="L127" s="206">
        <f t="shared" si="37"/>
        <v>0</v>
      </c>
      <c r="M127" s="206">
        <f t="shared" si="37"/>
        <v>80.927415338403108</v>
      </c>
      <c r="N127" s="206">
        <f t="shared" si="37"/>
        <v>0</v>
      </c>
      <c r="O127" s="230">
        <f t="shared" si="37"/>
        <v>0</v>
      </c>
    </row>
    <row r="128" spans="1:15" ht="15.75" thickBot="1" x14ac:dyDescent="0.3">
      <c r="A128" s="537"/>
      <c r="B128" s="537"/>
      <c r="C128" s="541"/>
      <c r="D128" s="197" t="s">
        <v>193</v>
      </c>
      <c r="E128" s="201">
        <v>1862647.25</v>
      </c>
      <c r="F128" s="231">
        <f t="shared" si="35"/>
        <v>355254.97370315623</v>
      </c>
      <c r="G128" s="206"/>
      <c r="H128" s="206">
        <f t="shared" si="36"/>
        <v>1507392.2762968438</v>
      </c>
      <c r="I128" s="206"/>
      <c r="J128" s="230"/>
      <c r="K128" s="231">
        <f t="shared" si="37"/>
        <v>19.072584661596885</v>
      </c>
      <c r="L128" s="206">
        <f t="shared" si="37"/>
        <v>0</v>
      </c>
      <c r="M128" s="206">
        <f t="shared" si="37"/>
        <v>80.927415338403108</v>
      </c>
      <c r="N128" s="206">
        <f t="shared" si="37"/>
        <v>0</v>
      </c>
      <c r="O128" s="230">
        <f t="shared" si="37"/>
        <v>0</v>
      </c>
    </row>
    <row r="129" spans="1:15" ht="30.75" thickBot="1" x14ac:dyDescent="0.3">
      <c r="A129" s="537"/>
      <c r="B129" s="537"/>
      <c r="C129" s="541"/>
      <c r="D129" s="197" t="s">
        <v>126</v>
      </c>
      <c r="E129" s="201">
        <v>17934</v>
      </c>
      <c r="F129" s="231">
        <f t="shared" si="35"/>
        <v>3420.477333210787</v>
      </c>
      <c r="G129" s="206"/>
      <c r="H129" s="206">
        <f t="shared" si="36"/>
        <v>14513.522666789213</v>
      </c>
      <c r="I129" s="206"/>
      <c r="J129" s="230"/>
      <c r="K129" s="231">
        <f t="shared" si="37"/>
        <v>19.072584661596895</v>
      </c>
      <c r="L129" s="206">
        <f t="shared" si="37"/>
        <v>0</v>
      </c>
      <c r="M129" s="206">
        <f t="shared" si="37"/>
        <v>80.927415338403108</v>
      </c>
      <c r="N129" s="206">
        <f t="shared" si="37"/>
        <v>0</v>
      </c>
      <c r="O129" s="230">
        <f t="shared" si="37"/>
        <v>0</v>
      </c>
    </row>
    <row r="130" spans="1:15" ht="15.75" thickBot="1" x14ac:dyDescent="0.3">
      <c r="A130" s="537"/>
      <c r="B130" s="537"/>
      <c r="C130" s="541"/>
      <c r="D130" s="197" t="s">
        <v>127</v>
      </c>
      <c r="E130" s="201">
        <v>26840</v>
      </c>
      <c r="F130" s="231">
        <f t="shared" si="35"/>
        <v>5119.0817231726069</v>
      </c>
      <c r="G130" s="206"/>
      <c r="H130" s="206">
        <f t="shared" si="36"/>
        <v>21720.918276827393</v>
      </c>
      <c r="I130" s="206"/>
      <c r="J130" s="230"/>
      <c r="K130" s="231">
        <f t="shared" si="37"/>
        <v>19.072584661596895</v>
      </c>
      <c r="L130" s="206">
        <f t="shared" si="37"/>
        <v>0</v>
      </c>
      <c r="M130" s="206">
        <f t="shared" si="37"/>
        <v>80.927415338403108</v>
      </c>
      <c r="N130" s="206">
        <f t="shared" si="37"/>
        <v>0</v>
      </c>
      <c r="O130" s="230">
        <f t="shared" si="37"/>
        <v>0</v>
      </c>
    </row>
    <row r="131" spans="1:15" ht="15.75" thickBot="1" x14ac:dyDescent="0.3">
      <c r="A131" s="537"/>
      <c r="B131" s="537"/>
      <c r="C131" s="541"/>
      <c r="D131" s="197" t="s">
        <v>380</v>
      </c>
      <c r="E131" s="201">
        <v>503590.52</v>
      </c>
      <c r="F131" s="231">
        <f t="shared" si="35"/>
        <v>2592.063432951225</v>
      </c>
      <c r="G131" s="206"/>
      <c r="H131" s="206">
        <f t="shared" si="36"/>
        <v>10998.456567048757</v>
      </c>
      <c r="I131" s="206">
        <v>230000</v>
      </c>
      <c r="J131" s="230">
        <v>260000</v>
      </c>
      <c r="K131" s="231">
        <f t="shared" si="37"/>
        <v>0.51471648690909133</v>
      </c>
      <c r="L131" s="206">
        <f t="shared" si="37"/>
        <v>0</v>
      </c>
      <c r="M131" s="206">
        <f t="shared" si="37"/>
        <v>2.1840078655668016</v>
      </c>
      <c r="N131" s="206">
        <f t="shared" si="37"/>
        <v>45.672027344756209</v>
      </c>
      <c r="O131" s="230">
        <f t="shared" si="37"/>
        <v>51.629248302767891</v>
      </c>
    </row>
    <row r="132" spans="1:15" ht="15.75" thickBot="1" x14ac:dyDescent="0.3">
      <c r="A132" s="538"/>
      <c r="B132" s="538"/>
      <c r="C132" s="545"/>
      <c r="D132" s="197" t="s">
        <v>379</v>
      </c>
      <c r="E132" s="201">
        <v>468737.22</v>
      </c>
      <c r="F132" s="231">
        <f t="shared" si="35"/>
        <v>3573.6721477296669</v>
      </c>
      <c r="G132" s="206"/>
      <c r="H132" s="206">
        <f t="shared" si="36"/>
        <v>15163.547852270312</v>
      </c>
      <c r="I132" s="206">
        <v>190000</v>
      </c>
      <c r="J132" s="230">
        <v>260000</v>
      </c>
      <c r="K132" s="231">
        <f t="shared" si="37"/>
        <v>0.76240417770316327</v>
      </c>
      <c r="L132" s="206">
        <f t="shared" si="37"/>
        <v>0</v>
      </c>
      <c r="M132" s="206">
        <f t="shared" si="37"/>
        <v>3.2349784069356202</v>
      </c>
      <c r="N132" s="206">
        <f t="shared" si="37"/>
        <v>40.53443846426363</v>
      </c>
      <c r="O132" s="230">
        <f t="shared" si="37"/>
        <v>55.468178951097592</v>
      </c>
    </row>
    <row r="133" spans="1:15" ht="29.25" thickBot="1" x14ac:dyDescent="0.3">
      <c r="A133" s="34">
        <v>900</v>
      </c>
      <c r="B133" s="34"/>
      <c r="C133" s="35"/>
      <c r="D133" s="34" t="s">
        <v>37</v>
      </c>
      <c r="E133" s="199">
        <v>1680718.86</v>
      </c>
      <c r="F133" s="229"/>
      <c r="G133" s="208"/>
      <c r="H133" s="208"/>
      <c r="I133" s="208"/>
      <c r="J133" s="228"/>
      <c r="K133" s="229"/>
      <c r="L133" s="208"/>
      <c r="M133" s="208"/>
      <c r="N133" s="208"/>
      <c r="O133" s="228"/>
    </row>
    <row r="134" spans="1:15" ht="15.75" thickBot="1" x14ac:dyDescent="0.3">
      <c r="A134" s="536"/>
      <c r="B134" s="38">
        <v>90001</v>
      </c>
      <c r="C134" s="39"/>
      <c r="D134" s="38" t="s">
        <v>38</v>
      </c>
      <c r="E134" s="200">
        <v>600000</v>
      </c>
      <c r="F134" s="233"/>
      <c r="G134" s="211"/>
      <c r="H134" s="211"/>
      <c r="I134" s="211"/>
      <c r="J134" s="232"/>
      <c r="K134" s="233"/>
      <c r="L134" s="211"/>
      <c r="M134" s="211"/>
      <c r="N134" s="211"/>
      <c r="O134" s="232"/>
    </row>
    <row r="135" spans="1:15" ht="75" x14ac:dyDescent="0.25">
      <c r="A135" s="537"/>
      <c r="B135" s="536"/>
      <c r="C135" s="540">
        <v>6010</v>
      </c>
      <c r="D135" s="36" t="s">
        <v>21</v>
      </c>
      <c r="E135" s="543">
        <v>600000</v>
      </c>
      <c r="F135" s="233"/>
      <c r="G135" s="211"/>
      <c r="H135" s="211"/>
      <c r="I135" s="211"/>
      <c r="J135" s="232"/>
      <c r="K135" s="233"/>
      <c r="L135" s="211"/>
      <c r="M135" s="211"/>
      <c r="N135" s="211"/>
      <c r="O135" s="232"/>
    </row>
    <row r="136" spans="1:15" ht="15.75" thickBot="1" x14ac:dyDescent="0.3">
      <c r="A136" s="537"/>
      <c r="B136" s="537"/>
      <c r="C136" s="541"/>
      <c r="D136" s="42" t="s">
        <v>5</v>
      </c>
      <c r="E136" s="544"/>
      <c r="F136" s="227"/>
      <c r="G136" s="214"/>
      <c r="H136" s="214"/>
      <c r="I136" s="214"/>
      <c r="J136" s="226"/>
      <c r="K136" s="227"/>
      <c r="L136" s="214"/>
      <c r="M136" s="214"/>
      <c r="N136" s="214"/>
      <c r="O136" s="226"/>
    </row>
    <row r="137" spans="1:15" ht="30.75" thickBot="1" x14ac:dyDescent="0.3">
      <c r="A137" s="537"/>
      <c r="B137" s="538"/>
      <c r="C137" s="545"/>
      <c r="D137" s="42" t="s">
        <v>378</v>
      </c>
      <c r="E137" s="201">
        <v>600000</v>
      </c>
      <c r="F137" s="231">
        <f>E137-SUM(G137:J137)</f>
        <v>114435.50796958135</v>
      </c>
      <c r="G137" s="206"/>
      <c r="H137" s="206">
        <f t="shared" ref="H137" si="38">(E137-G137-I137-J137)*(12100000/(E$209-G$209-I$209-J$209))</f>
        <v>485564.49203041865</v>
      </c>
      <c r="I137" s="206"/>
      <c r="J137" s="230"/>
      <c r="K137" s="231">
        <f>F137/$E137*100</f>
        <v>19.072584661596892</v>
      </c>
      <c r="L137" s="206">
        <f>G137/$E137*100</f>
        <v>0</v>
      </c>
      <c r="M137" s="206">
        <f>H137/$E137*100</f>
        <v>80.927415338403108</v>
      </c>
      <c r="N137" s="206">
        <f>I137/$E137*100</f>
        <v>0</v>
      </c>
      <c r="O137" s="230">
        <f>J137/$E137*100</f>
        <v>0</v>
      </c>
    </row>
    <row r="138" spans="1:15" ht="15.75" thickBot="1" x14ac:dyDescent="0.3">
      <c r="A138" s="537"/>
      <c r="B138" s="43">
        <v>90002</v>
      </c>
      <c r="C138" s="44"/>
      <c r="D138" s="45" t="s">
        <v>377</v>
      </c>
      <c r="E138" s="200">
        <v>610000</v>
      </c>
      <c r="F138" s="229"/>
      <c r="G138" s="208"/>
      <c r="H138" s="208"/>
      <c r="I138" s="208"/>
      <c r="J138" s="228"/>
      <c r="K138" s="229"/>
      <c r="L138" s="208"/>
      <c r="M138" s="208"/>
      <c r="N138" s="208"/>
      <c r="O138" s="228"/>
    </row>
    <row r="139" spans="1:15" ht="75" x14ac:dyDescent="0.25">
      <c r="A139" s="537"/>
      <c r="B139" s="536"/>
      <c r="C139" s="540">
        <v>6010</v>
      </c>
      <c r="D139" s="196" t="s">
        <v>376</v>
      </c>
      <c r="E139" s="543">
        <v>610000</v>
      </c>
      <c r="F139" s="233"/>
      <c r="G139" s="211"/>
      <c r="H139" s="211"/>
      <c r="I139" s="211"/>
      <c r="J139" s="232"/>
      <c r="K139" s="233"/>
      <c r="L139" s="211"/>
      <c r="M139" s="211"/>
      <c r="N139" s="211"/>
      <c r="O139" s="232"/>
    </row>
    <row r="140" spans="1:15" ht="15.75" thickBot="1" x14ac:dyDescent="0.3">
      <c r="A140" s="537"/>
      <c r="B140" s="537"/>
      <c r="C140" s="541"/>
      <c r="D140" s="197" t="s">
        <v>5</v>
      </c>
      <c r="E140" s="544"/>
      <c r="F140" s="227"/>
      <c r="G140" s="214"/>
      <c r="H140" s="214"/>
      <c r="I140" s="214"/>
      <c r="J140" s="226"/>
      <c r="K140" s="227"/>
      <c r="L140" s="214"/>
      <c r="M140" s="214"/>
      <c r="N140" s="214"/>
      <c r="O140" s="226"/>
    </row>
    <row r="141" spans="1:15" ht="15.75" thickBot="1" x14ac:dyDescent="0.3">
      <c r="A141" s="537"/>
      <c r="B141" s="537"/>
      <c r="C141" s="541"/>
      <c r="D141" s="197" t="s">
        <v>375</v>
      </c>
      <c r="E141" s="201">
        <v>110000</v>
      </c>
      <c r="F141" s="231">
        <f>E141-SUM(G141:J141)</f>
        <v>20979.843127756583</v>
      </c>
      <c r="G141" s="206"/>
      <c r="H141" s="206">
        <f t="shared" ref="H141:H142" si="39">(E141-G141-I141-J141)*(12100000/(E$209-G$209-I$209-J$209))</f>
        <v>89020.156872243417</v>
      </c>
      <c r="I141" s="206"/>
      <c r="J141" s="230"/>
      <c r="K141" s="231">
        <f t="shared" ref="K141:O142" si="40">F141/$E141*100</f>
        <v>19.072584661596895</v>
      </c>
      <c r="L141" s="206">
        <f t="shared" si="40"/>
        <v>0</v>
      </c>
      <c r="M141" s="206">
        <f t="shared" si="40"/>
        <v>80.927415338403108</v>
      </c>
      <c r="N141" s="206">
        <f t="shared" si="40"/>
        <v>0</v>
      </c>
      <c r="O141" s="230">
        <f t="shared" si="40"/>
        <v>0</v>
      </c>
    </row>
    <row r="142" spans="1:15" ht="15.75" thickBot="1" x14ac:dyDescent="0.3">
      <c r="A142" s="537"/>
      <c r="B142" s="538"/>
      <c r="C142" s="545"/>
      <c r="D142" s="197" t="s">
        <v>374</v>
      </c>
      <c r="E142" s="201">
        <v>500000</v>
      </c>
      <c r="F142" s="231">
        <f>E142-SUM(G142:J142)</f>
        <v>95362.923307984485</v>
      </c>
      <c r="G142" s="206"/>
      <c r="H142" s="206">
        <f t="shared" si="39"/>
        <v>404637.07669201551</v>
      </c>
      <c r="I142" s="206"/>
      <c r="J142" s="230"/>
      <c r="K142" s="231">
        <f t="shared" si="40"/>
        <v>19.072584661596899</v>
      </c>
      <c r="L142" s="206">
        <f t="shared" si="40"/>
        <v>0</v>
      </c>
      <c r="M142" s="206">
        <f t="shared" si="40"/>
        <v>80.927415338403108</v>
      </c>
      <c r="N142" s="206">
        <f t="shared" si="40"/>
        <v>0</v>
      </c>
      <c r="O142" s="230">
        <f t="shared" si="40"/>
        <v>0</v>
      </c>
    </row>
    <row r="143" spans="1:15" ht="15.75" thickBot="1" x14ac:dyDescent="0.3">
      <c r="A143" s="537"/>
      <c r="B143" s="38">
        <v>90004</v>
      </c>
      <c r="C143" s="39"/>
      <c r="D143" s="38" t="s">
        <v>199</v>
      </c>
      <c r="E143" s="200">
        <v>115953</v>
      </c>
      <c r="F143" s="243"/>
      <c r="G143" s="242"/>
      <c r="H143" s="242"/>
      <c r="I143" s="242"/>
      <c r="J143" s="241"/>
      <c r="K143" s="243"/>
      <c r="L143" s="242"/>
      <c r="M143" s="242"/>
      <c r="N143" s="242"/>
      <c r="O143" s="241"/>
    </row>
    <row r="144" spans="1:15" ht="30" x14ac:dyDescent="0.25">
      <c r="A144" s="537"/>
      <c r="B144" s="536"/>
      <c r="C144" s="540">
        <v>6050</v>
      </c>
      <c r="D144" s="36" t="s">
        <v>8</v>
      </c>
      <c r="E144" s="543">
        <v>38000</v>
      </c>
      <c r="F144" s="240"/>
      <c r="G144" s="239"/>
      <c r="H144" s="239"/>
      <c r="I144" s="239"/>
      <c r="J144" s="238"/>
      <c r="K144" s="240"/>
      <c r="L144" s="239"/>
      <c r="M144" s="239"/>
      <c r="N144" s="239"/>
      <c r="O144" s="238"/>
    </row>
    <row r="145" spans="1:15" ht="15.75" thickBot="1" x14ac:dyDescent="0.3">
      <c r="A145" s="537"/>
      <c r="B145" s="537"/>
      <c r="C145" s="541"/>
      <c r="D145" s="42" t="s">
        <v>5</v>
      </c>
      <c r="E145" s="544"/>
      <c r="F145" s="237"/>
      <c r="G145" s="236"/>
      <c r="H145" s="236"/>
      <c r="I145" s="236"/>
      <c r="J145" s="235"/>
      <c r="K145" s="237"/>
      <c r="L145" s="236"/>
      <c r="M145" s="236"/>
      <c r="N145" s="236"/>
      <c r="O145" s="235"/>
    </row>
    <row r="146" spans="1:15" ht="30.75" thickBot="1" x14ac:dyDescent="0.3">
      <c r="A146" s="537"/>
      <c r="B146" s="537"/>
      <c r="C146" s="545"/>
      <c r="D146" s="42" t="s">
        <v>373</v>
      </c>
      <c r="E146" s="201">
        <v>38000</v>
      </c>
      <c r="F146" s="231">
        <f>E146-SUM(G146:J146)</f>
        <v>7247.5821714068188</v>
      </c>
      <c r="G146" s="206"/>
      <c r="H146" s="206">
        <f t="shared" ref="H146" si="41">(E146-G146-I146-J146)*(12100000/(E$209-G$209-I$209-J$209))</f>
        <v>30752.417828593181</v>
      </c>
      <c r="I146" s="206"/>
      <c r="J146" s="230"/>
      <c r="K146" s="231">
        <f>F146/$E146*100</f>
        <v>19.072584661596892</v>
      </c>
      <c r="L146" s="206">
        <f>G146/$E146*100</f>
        <v>0</v>
      </c>
      <c r="M146" s="206">
        <f>H146/$E146*100</f>
        <v>80.927415338403108</v>
      </c>
      <c r="N146" s="206">
        <f>I146/$E146*100</f>
        <v>0</v>
      </c>
      <c r="O146" s="230">
        <f>J146/$E146*100</f>
        <v>0</v>
      </c>
    </row>
    <row r="147" spans="1:15" ht="30" x14ac:dyDescent="0.25">
      <c r="A147" s="537"/>
      <c r="B147" s="537"/>
      <c r="C147" s="540">
        <v>6060</v>
      </c>
      <c r="D147" s="196" t="s">
        <v>17</v>
      </c>
      <c r="E147" s="543">
        <v>77953</v>
      </c>
      <c r="F147" s="229"/>
      <c r="G147" s="208"/>
      <c r="H147" s="208"/>
      <c r="I147" s="208"/>
      <c r="J147" s="228"/>
      <c r="K147" s="229"/>
      <c r="L147" s="208"/>
      <c r="M147" s="208"/>
      <c r="N147" s="208"/>
      <c r="O147" s="228"/>
    </row>
    <row r="148" spans="1:15" ht="15.75" thickBot="1" x14ac:dyDescent="0.3">
      <c r="A148" s="537"/>
      <c r="B148" s="537"/>
      <c r="C148" s="541"/>
      <c r="D148" s="197" t="s">
        <v>5</v>
      </c>
      <c r="E148" s="544"/>
      <c r="F148" s="227"/>
      <c r="G148" s="214"/>
      <c r="H148" s="214"/>
      <c r="I148" s="214"/>
      <c r="J148" s="226"/>
      <c r="K148" s="227"/>
      <c r="L148" s="214"/>
      <c r="M148" s="214"/>
      <c r="N148" s="214"/>
      <c r="O148" s="226"/>
    </row>
    <row r="149" spans="1:15" ht="15.75" thickBot="1" x14ac:dyDescent="0.3">
      <c r="A149" s="537"/>
      <c r="B149" s="538"/>
      <c r="C149" s="545"/>
      <c r="D149" s="197" t="s">
        <v>18</v>
      </c>
      <c r="E149" s="201">
        <v>77953</v>
      </c>
      <c r="F149" s="231">
        <f>E149-SUM(G149:J149)</f>
        <v>14867.651921254626</v>
      </c>
      <c r="G149" s="206"/>
      <c r="H149" s="206">
        <f t="shared" ref="H149" si="42">(E149-G149-I149-J149)*(12100000/(E$209-G$209-I$209-J$209))</f>
        <v>63085.348078745374</v>
      </c>
      <c r="I149" s="206"/>
      <c r="J149" s="230"/>
      <c r="K149" s="231">
        <f>F149/$E149*100</f>
        <v>19.072584661596895</v>
      </c>
      <c r="L149" s="206">
        <f>G149/$E149*100</f>
        <v>0</v>
      </c>
      <c r="M149" s="206">
        <f>H149/$E149*100</f>
        <v>80.927415338403108</v>
      </c>
      <c r="N149" s="206">
        <f>I149/$E149*100</f>
        <v>0</v>
      </c>
      <c r="O149" s="230">
        <f>J149/$E149*100</f>
        <v>0</v>
      </c>
    </row>
    <row r="150" spans="1:15" ht="15.75" thickBot="1" x14ac:dyDescent="0.3">
      <c r="A150" s="537"/>
      <c r="B150" s="43">
        <v>90013</v>
      </c>
      <c r="C150" s="44"/>
      <c r="D150" s="45" t="s">
        <v>133</v>
      </c>
      <c r="E150" s="200">
        <v>49999.3</v>
      </c>
      <c r="F150" s="229"/>
      <c r="G150" s="208"/>
      <c r="H150" s="208"/>
      <c r="I150" s="208"/>
      <c r="J150" s="228"/>
      <c r="K150" s="229"/>
      <c r="L150" s="208"/>
      <c r="M150" s="208"/>
      <c r="N150" s="208"/>
      <c r="O150" s="228"/>
    </row>
    <row r="151" spans="1:15" ht="30" x14ac:dyDescent="0.25">
      <c r="A151" s="537"/>
      <c r="B151" s="536"/>
      <c r="C151" s="540">
        <v>6050</v>
      </c>
      <c r="D151" s="196" t="s">
        <v>8</v>
      </c>
      <c r="E151" s="543">
        <v>49999.3</v>
      </c>
      <c r="F151" s="233"/>
      <c r="G151" s="211"/>
      <c r="H151" s="211"/>
      <c r="I151" s="211"/>
      <c r="J151" s="232"/>
      <c r="K151" s="233"/>
      <c r="L151" s="211"/>
      <c r="M151" s="211"/>
      <c r="N151" s="211"/>
      <c r="O151" s="232"/>
    </row>
    <row r="152" spans="1:15" ht="15.75" thickBot="1" x14ac:dyDescent="0.3">
      <c r="A152" s="537"/>
      <c r="B152" s="537"/>
      <c r="C152" s="541"/>
      <c r="D152" s="197" t="s">
        <v>5</v>
      </c>
      <c r="E152" s="544"/>
      <c r="F152" s="227"/>
      <c r="G152" s="214"/>
      <c r="H152" s="214"/>
      <c r="I152" s="214"/>
      <c r="J152" s="226"/>
      <c r="K152" s="227"/>
      <c r="L152" s="214"/>
      <c r="M152" s="214"/>
      <c r="N152" s="214"/>
      <c r="O152" s="226"/>
    </row>
    <row r="153" spans="1:15" ht="15.75" thickBot="1" x14ac:dyDescent="0.3">
      <c r="A153" s="537"/>
      <c r="B153" s="538"/>
      <c r="C153" s="545"/>
      <c r="D153" s="197" t="s">
        <v>134</v>
      </c>
      <c r="E153" s="201">
        <v>49999.3</v>
      </c>
      <c r="F153" s="231">
        <f>E153-SUM(G153:J153)</f>
        <v>0</v>
      </c>
      <c r="G153" s="206">
        <v>49999.3</v>
      </c>
      <c r="H153" s="206">
        <f t="shared" ref="H153" si="43">(E153-G153-I153-J153)*(12100000/(E$209-G$209-I$209-J$209))</f>
        <v>0</v>
      </c>
      <c r="I153" s="206"/>
      <c r="J153" s="230"/>
      <c r="K153" s="231">
        <f>F153/$E153*100</f>
        <v>0</v>
      </c>
      <c r="L153" s="206">
        <f>G153/$E153*100</f>
        <v>100</v>
      </c>
      <c r="M153" s="206">
        <f>H153/$E153*100</f>
        <v>0</v>
      </c>
      <c r="N153" s="206">
        <f>I153/$E153*100</f>
        <v>0</v>
      </c>
      <c r="O153" s="230">
        <f>J153/$E153*100</f>
        <v>0</v>
      </c>
    </row>
    <row r="154" spans="1:15" ht="15.75" thickBot="1" x14ac:dyDescent="0.3">
      <c r="A154" s="537"/>
      <c r="B154" s="43">
        <v>90015</v>
      </c>
      <c r="C154" s="44"/>
      <c r="D154" s="45" t="s">
        <v>47</v>
      </c>
      <c r="E154" s="200">
        <v>224185.56</v>
      </c>
      <c r="F154" s="229"/>
      <c r="G154" s="208"/>
      <c r="H154" s="208"/>
      <c r="I154" s="208"/>
      <c r="J154" s="228"/>
      <c r="K154" s="229"/>
      <c r="L154" s="208"/>
      <c r="M154" s="208"/>
      <c r="N154" s="208"/>
      <c r="O154" s="228"/>
    </row>
    <row r="155" spans="1:15" ht="30" x14ac:dyDescent="0.25">
      <c r="A155" s="537"/>
      <c r="B155" s="536"/>
      <c r="C155" s="540">
        <v>6050</v>
      </c>
      <c r="D155" s="196" t="s">
        <v>8</v>
      </c>
      <c r="E155" s="543">
        <v>224185.56</v>
      </c>
      <c r="F155" s="233"/>
      <c r="G155" s="211"/>
      <c r="H155" s="211"/>
      <c r="I155" s="211"/>
      <c r="J155" s="232"/>
      <c r="K155" s="233"/>
      <c r="L155" s="211"/>
      <c r="M155" s="211"/>
      <c r="N155" s="211"/>
      <c r="O155" s="232"/>
    </row>
    <row r="156" spans="1:15" ht="15.75" thickBot="1" x14ac:dyDescent="0.3">
      <c r="A156" s="537"/>
      <c r="B156" s="537"/>
      <c r="C156" s="541"/>
      <c r="D156" s="197" t="s">
        <v>5</v>
      </c>
      <c r="E156" s="544"/>
      <c r="F156" s="227"/>
      <c r="G156" s="214"/>
      <c r="H156" s="214"/>
      <c r="I156" s="214"/>
      <c r="J156" s="226"/>
      <c r="K156" s="227"/>
      <c r="L156" s="214"/>
      <c r="M156" s="214"/>
      <c r="N156" s="214"/>
      <c r="O156" s="226"/>
    </row>
    <row r="157" spans="1:15" ht="15.75" thickBot="1" x14ac:dyDescent="0.3">
      <c r="A157" s="537"/>
      <c r="B157" s="537"/>
      <c r="C157" s="541"/>
      <c r="D157" s="197" t="s">
        <v>372</v>
      </c>
      <c r="E157" s="201">
        <v>82788.59</v>
      </c>
      <c r="F157" s="231">
        <f>E157-SUM(G157:J157)</f>
        <v>15789.923917892331</v>
      </c>
      <c r="G157" s="206"/>
      <c r="H157" s="206">
        <f t="shared" ref="H157:H161" si="44">(E157-G157-I157-J157)*(12100000/(E$209-G$209-I$209-J$209))</f>
        <v>66998.666082107666</v>
      </c>
      <c r="I157" s="206"/>
      <c r="J157" s="230"/>
      <c r="K157" s="231">
        <f t="shared" ref="K157:O161" si="45">F157/$E157*100</f>
        <v>19.072584661596885</v>
      </c>
      <c r="L157" s="206">
        <f t="shared" si="45"/>
        <v>0</v>
      </c>
      <c r="M157" s="206">
        <f t="shared" si="45"/>
        <v>80.927415338403122</v>
      </c>
      <c r="N157" s="206">
        <f t="shared" si="45"/>
        <v>0</v>
      </c>
      <c r="O157" s="230">
        <f t="shared" si="45"/>
        <v>0</v>
      </c>
    </row>
    <row r="158" spans="1:15" ht="30.75" thickBot="1" x14ac:dyDescent="0.3">
      <c r="A158" s="537"/>
      <c r="B158" s="537"/>
      <c r="C158" s="541"/>
      <c r="D158" s="197" t="s">
        <v>371</v>
      </c>
      <c r="E158" s="201">
        <v>19983.02</v>
      </c>
      <c r="F158" s="231">
        <f>E158-SUM(G158:J158)</f>
        <v>3811.2784074438387</v>
      </c>
      <c r="G158" s="206"/>
      <c r="H158" s="206">
        <f t="shared" si="44"/>
        <v>16171.741592556162</v>
      </c>
      <c r="I158" s="206"/>
      <c r="J158" s="230"/>
      <c r="K158" s="231">
        <f t="shared" si="45"/>
        <v>19.072584661596888</v>
      </c>
      <c r="L158" s="206">
        <f t="shared" si="45"/>
        <v>0</v>
      </c>
      <c r="M158" s="206">
        <f t="shared" si="45"/>
        <v>80.927415338403108</v>
      </c>
      <c r="N158" s="206">
        <f t="shared" si="45"/>
        <v>0</v>
      </c>
      <c r="O158" s="230">
        <f t="shared" si="45"/>
        <v>0</v>
      </c>
    </row>
    <row r="159" spans="1:15" ht="15.75" thickBot="1" x14ac:dyDescent="0.3">
      <c r="A159" s="537"/>
      <c r="B159" s="537"/>
      <c r="C159" s="541"/>
      <c r="D159" s="197" t="s">
        <v>370</v>
      </c>
      <c r="E159" s="201">
        <v>19510.95</v>
      </c>
      <c r="F159" s="231">
        <f>E159-SUM(G159:J159)</f>
        <v>0</v>
      </c>
      <c r="G159" s="206">
        <v>19510.95</v>
      </c>
      <c r="H159" s="206">
        <f t="shared" si="44"/>
        <v>0</v>
      </c>
      <c r="I159" s="206"/>
      <c r="J159" s="230"/>
      <c r="K159" s="231">
        <f t="shared" si="45"/>
        <v>0</v>
      </c>
      <c r="L159" s="206">
        <f t="shared" si="45"/>
        <v>100</v>
      </c>
      <c r="M159" s="206">
        <f t="shared" si="45"/>
        <v>0</v>
      </c>
      <c r="N159" s="206">
        <f t="shared" si="45"/>
        <v>0</v>
      </c>
      <c r="O159" s="230">
        <f t="shared" si="45"/>
        <v>0</v>
      </c>
    </row>
    <row r="160" spans="1:15" ht="30.75" thickBot="1" x14ac:dyDescent="0.3">
      <c r="A160" s="537"/>
      <c r="B160" s="537"/>
      <c r="C160" s="541"/>
      <c r="D160" s="197" t="s">
        <v>369</v>
      </c>
      <c r="E160" s="201">
        <v>55443</v>
      </c>
      <c r="F160" s="231">
        <f>E160-SUM(G160:J160)</f>
        <v>10574.413113929164</v>
      </c>
      <c r="G160" s="206"/>
      <c r="H160" s="206">
        <f t="shared" si="44"/>
        <v>44868.586886070836</v>
      </c>
      <c r="I160" s="206"/>
      <c r="J160" s="230"/>
      <c r="K160" s="231">
        <f t="shared" si="45"/>
        <v>19.072584661596888</v>
      </c>
      <c r="L160" s="206">
        <f t="shared" si="45"/>
        <v>0</v>
      </c>
      <c r="M160" s="206">
        <f t="shared" si="45"/>
        <v>80.927415338403108</v>
      </c>
      <c r="N160" s="206">
        <f t="shared" si="45"/>
        <v>0</v>
      </c>
      <c r="O160" s="230">
        <f t="shared" si="45"/>
        <v>0</v>
      </c>
    </row>
    <row r="161" spans="1:15" ht="15.75" thickBot="1" x14ac:dyDescent="0.3">
      <c r="A161" s="537"/>
      <c r="B161" s="538"/>
      <c r="C161" s="545"/>
      <c r="D161" s="197" t="s">
        <v>368</v>
      </c>
      <c r="E161" s="201">
        <v>46460</v>
      </c>
      <c r="F161" s="231">
        <f>E161-SUM(G161:J161)</f>
        <v>8861.1228337779175</v>
      </c>
      <c r="G161" s="206"/>
      <c r="H161" s="206">
        <f t="shared" si="44"/>
        <v>37598.877166222082</v>
      </c>
      <c r="I161" s="206"/>
      <c r="J161" s="230"/>
      <c r="K161" s="231">
        <f t="shared" si="45"/>
        <v>19.072584661596895</v>
      </c>
      <c r="L161" s="206">
        <f t="shared" si="45"/>
        <v>0</v>
      </c>
      <c r="M161" s="206">
        <f t="shared" si="45"/>
        <v>80.927415338403108</v>
      </c>
      <c r="N161" s="206">
        <f t="shared" si="45"/>
        <v>0</v>
      </c>
      <c r="O161" s="230">
        <f t="shared" si="45"/>
        <v>0</v>
      </c>
    </row>
    <row r="162" spans="1:15" ht="15.75" thickBot="1" x14ac:dyDescent="0.3">
      <c r="A162" s="537"/>
      <c r="B162" s="43">
        <v>90095</v>
      </c>
      <c r="C162" s="44"/>
      <c r="D162" s="45" t="s">
        <v>20</v>
      </c>
      <c r="E162" s="200">
        <v>80581</v>
      </c>
      <c r="F162" s="229"/>
      <c r="G162" s="208"/>
      <c r="H162" s="208"/>
      <c r="I162" s="208"/>
      <c r="J162" s="228"/>
      <c r="K162" s="229"/>
      <c r="L162" s="208"/>
      <c r="M162" s="208"/>
      <c r="N162" s="208"/>
      <c r="O162" s="228"/>
    </row>
    <row r="163" spans="1:15" ht="30" x14ac:dyDescent="0.25">
      <c r="A163" s="537"/>
      <c r="B163" s="536"/>
      <c r="C163" s="540">
        <v>6050</v>
      </c>
      <c r="D163" s="196" t="s">
        <v>8</v>
      </c>
      <c r="E163" s="543">
        <v>49959</v>
      </c>
      <c r="F163" s="233"/>
      <c r="G163" s="211"/>
      <c r="H163" s="211"/>
      <c r="I163" s="211"/>
      <c r="J163" s="232"/>
      <c r="K163" s="233"/>
      <c r="L163" s="211"/>
      <c r="M163" s="211"/>
      <c r="N163" s="211"/>
      <c r="O163" s="232"/>
    </row>
    <row r="164" spans="1:15" ht="15.75" thickBot="1" x14ac:dyDescent="0.3">
      <c r="A164" s="537"/>
      <c r="B164" s="537"/>
      <c r="C164" s="541"/>
      <c r="D164" s="197" t="s">
        <v>5</v>
      </c>
      <c r="E164" s="544"/>
      <c r="F164" s="227"/>
      <c r="G164" s="214"/>
      <c r="H164" s="214"/>
      <c r="I164" s="214"/>
      <c r="J164" s="226"/>
      <c r="K164" s="227"/>
      <c r="L164" s="214"/>
      <c r="M164" s="214"/>
      <c r="N164" s="214"/>
      <c r="O164" s="226"/>
    </row>
    <row r="165" spans="1:15" ht="30.75" thickBot="1" x14ac:dyDescent="0.3">
      <c r="A165" s="537"/>
      <c r="B165" s="537"/>
      <c r="C165" s="545"/>
      <c r="D165" s="197" t="s">
        <v>140</v>
      </c>
      <c r="E165" s="201">
        <v>49959</v>
      </c>
      <c r="F165" s="231">
        <f>E165-SUM(G165:J165)</f>
        <v>9528.4725710871935</v>
      </c>
      <c r="G165" s="206"/>
      <c r="H165" s="206">
        <f t="shared" ref="H165" si="46">(E165-G165-I165-J165)*(12100000/(E$209-G$209-I$209-J$209))</f>
        <v>40430.527428912806</v>
      </c>
      <c r="I165" s="206"/>
      <c r="J165" s="230"/>
      <c r="K165" s="231">
        <f>F165/$E165*100</f>
        <v>19.072584661596899</v>
      </c>
      <c r="L165" s="206">
        <f>G165/$E165*100</f>
        <v>0</v>
      </c>
      <c r="M165" s="206">
        <f>H165/$E165*100</f>
        <v>80.927415338403108</v>
      </c>
      <c r="N165" s="206">
        <f>I165/$E165*100</f>
        <v>0</v>
      </c>
      <c r="O165" s="230">
        <f>J165/$E165*100</f>
        <v>0</v>
      </c>
    </row>
    <row r="166" spans="1:15" ht="30" x14ac:dyDescent="0.25">
      <c r="A166" s="537"/>
      <c r="B166" s="537"/>
      <c r="C166" s="540">
        <v>6060</v>
      </c>
      <c r="D166" s="196" t="s">
        <v>17</v>
      </c>
      <c r="E166" s="543">
        <v>30622</v>
      </c>
      <c r="F166" s="229"/>
      <c r="G166" s="208"/>
      <c r="H166" s="208"/>
      <c r="I166" s="208"/>
      <c r="J166" s="228"/>
      <c r="K166" s="229"/>
      <c r="L166" s="208"/>
      <c r="M166" s="208"/>
      <c r="N166" s="208"/>
      <c r="O166" s="228"/>
    </row>
    <row r="167" spans="1:15" ht="15.75" thickBot="1" x14ac:dyDescent="0.3">
      <c r="A167" s="537"/>
      <c r="B167" s="537"/>
      <c r="C167" s="541"/>
      <c r="D167" s="197" t="s">
        <v>5</v>
      </c>
      <c r="E167" s="544"/>
      <c r="F167" s="227"/>
      <c r="G167" s="214"/>
      <c r="H167" s="214"/>
      <c r="I167" s="214"/>
      <c r="J167" s="226"/>
      <c r="K167" s="227"/>
      <c r="L167" s="214"/>
      <c r="M167" s="214"/>
      <c r="N167" s="214"/>
      <c r="O167" s="226"/>
    </row>
    <row r="168" spans="1:15" ht="15.75" thickBot="1" x14ac:dyDescent="0.3">
      <c r="A168" s="538"/>
      <c r="B168" s="538"/>
      <c r="C168" s="545"/>
      <c r="D168" s="197" t="s">
        <v>18</v>
      </c>
      <c r="E168" s="201">
        <v>30622</v>
      </c>
      <c r="F168" s="231">
        <f>E168-SUM(G168:J168)</f>
        <v>5840.4068750742008</v>
      </c>
      <c r="G168" s="206"/>
      <c r="H168" s="206">
        <f t="shared" ref="H168" si="47">(E168-G168-I168-J168)*(12100000/(E$209-G$209-I$209-J$209))</f>
        <v>24781.593124925799</v>
      </c>
      <c r="I168" s="206"/>
      <c r="J168" s="230"/>
      <c r="K168" s="231">
        <f>F168/$E168*100</f>
        <v>19.072584661596895</v>
      </c>
      <c r="L168" s="206">
        <f>G168/$E168*100</f>
        <v>0</v>
      </c>
      <c r="M168" s="206">
        <f>H168/$E168*100</f>
        <v>80.927415338403108</v>
      </c>
      <c r="N168" s="206">
        <f>I168/$E168*100</f>
        <v>0</v>
      </c>
      <c r="O168" s="230">
        <f>J168/$E168*100</f>
        <v>0</v>
      </c>
    </row>
    <row r="169" spans="1:15" ht="29.25" thickBot="1" x14ac:dyDescent="0.3">
      <c r="A169" s="34">
        <v>921</v>
      </c>
      <c r="B169" s="34"/>
      <c r="C169" s="35"/>
      <c r="D169" s="34" t="s">
        <v>55</v>
      </c>
      <c r="E169" s="199">
        <v>1730472.47</v>
      </c>
      <c r="F169" s="229"/>
      <c r="G169" s="208"/>
      <c r="H169" s="208"/>
      <c r="I169" s="208"/>
      <c r="J169" s="228"/>
      <c r="K169" s="229"/>
      <c r="L169" s="208"/>
      <c r="M169" s="208"/>
      <c r="N169" s="208"/>
      <c r="O169" s="228"/>
    </row>
    <row r="170" spans="1:15" ht="15.75" thickBot="1" x14ac:dyDescent="0.3">
      <c r="A170" s="536"/>
      <c r="B170" s="43">
        <v>92109</v>
      </c>
      <c r="C170" s="44"/>
      <c r="D170" s="45" t="s">
        <v>56</v>
      </c>
      <c r="E170" s="200">
        <v>345334.23</v>
      </c>
      <c r="F170" s="233"/>
      <c r="G170" s="211"/>
      <c r="H170" s="211"/>
      <c r="I170" s="211"/>
      <c r="J170" s="232"/>
      <c r="K170" s="233"/>
      <c r="L170" s="211"/>
      <c r="M170" s="211"/>
      <c r="N170" s="211"/>
      <c r="O170" s="232"/>
    </row>
    <row r="171" spans="1:15" ht="30" x14ac:dyDescent="0.25">
      <c r="A171" s="537"/>
      <c r="B171" s="549"/>
      <c r="C171" s="540">
        <v>6050</v>
      </c>
      <c r="D171" s="196" t="s">
        <v>8</v>
      </c>
      <c r="E171" s="543">
        <v>109170.03</v>
      </c>
      <c r="F171" s="233"/>
      <c r="G171" s="211"/>
      <c r="H171" s="211"/>
      <c r="I171" s="211"/>
      <c r="J171" s="232"/>
      <c r="K171" s="233"/>
      <c r="L171" s="211"/>
      <c r="M171" s="211"/>
      <c r="N171" s="211"/>
      <c r="O171" s="232"/>
    </row>
    <row r="172" spans="1:15" ht="15.75" thickBot="1" x14ac:dyDescent="0.3">
      <c r="A172" s="537"/>
      <c r="B172" s="550"/>
      <c r="C172" s="541"/>
      <c r="D172" s="197" t="s">
        <v>5</v>
      </c>
      <c r="E172" s="544"/>
      <c r="F172" s="227"/>
      <c r="G172" s="214"/>
      <c r="H172" s="214"/>
      <c r="I172" s="214"/>
      <c r="J172" s="226"/>
      <c r="K172" s="227"/>
      <c r="L172" s="214"/>
      <c r="M172" s="214"/>
      <c r="N172" s="214"/>
      <c r="O172" s="226"/>
    </row>
    <row r="173" spans="1:15" ht="15.75" thickBot="1" x14ac:dyDescent="0.3">
      <c r="A173" s="537"/>
      <c r="B173" s="550"/>
      <c r="C173" s="541"/>
      <c r="D173" s="197" t="s">
        <v>367</v>
      </c>
      <c r="E173" s="201">
        <v>19520</v>
      </c>
      <c r="F173" s="231">
        <f>E173-SUM(G173:J173)</f>
        <v>3722.9685259437138</v>
      </c>
      <c r="G173" s="206"/>
      <c r="H173" s="206">
        <f t="shared" ref="H173:H176" si="48">(E173-G173-I173-J173)*(12100000/(E$209-G$209-I$209-J$209))</f>
        <v>15797.031474056286</v>
      </c>
      <c r="I173" s="206"/>
      <c r="J173" s="230"/>
      <c r="K173" s="231">
        <f t="shared" ref="K173:O176" si="49">F173/$E173*100</f>
        <v>19.072584661596895</v>
      </c>
      <c r="L173" s="206">
        <f t="shared" si="49"/>
        <v>0</v>
      </c>
      <c r="M173" s="206">
        <f t="shared" si="49"/>
        <v>80.927415338403108</v>
      </c>
      <c r="N173" s="206">
        <f t="shared" si="49"/>
        <v>0</v>
      </c>
      <c r="O173" s="230">
        <f t="shared" si="49"/>
        <v>0</v>
      </c>
    </row>
    <row r="174" spans="1:15" ht="15.75" thickBot="1" x14ac:dyDescent="0.3">
      <c r="A174" s="537"/>
      <c r="B174" s="550"/>
      <c r="C174" s="541"/>
      <c r="D174" s="197" t="s">
        <v>143</v>
      </c>
      <c r="E174" s="201">
        <v>5500</v>
      </c>
      <c r="F174" s="231">
        <f>E174-SUM(G174:J174)</f>
        <v>1048.9921563878288</v>
      </c>
      <c r="G174" s="206"/>
      <c r="H174" s="206">
        <f t="shared" si="48"/>
        <v>4451.0078436121712</v>
      </c>
      <c r="I174" s="206"/>
      <c r="J174" s="230"/>
      <c r="K174" s="231">
        <f t="shared" si="49"/>
        <v>19.072584661596885</v>
      </c>
      <c r="L174" s="206">
        <f t="shared" si="49"/>
        <v>0</v>
      </c>
      <c r="M174" s="206">
        <f t="shared" si="49"/>
        <v>80.927415338403108</v>
      </c>
      <c r="N174" s="206">
        <f t="shared" si="49"/>
        <v>0</v>
      </c>
      <c r="O174" s="230">
        <f t="shared" si="49"/>
        <v>0</v>
      </c>
    </row>
    <row r="175" spans="1:15" ht="15.75" thickBot="1" x14ac:dyDescent="0.3">
      <c r="A175" s="537"/>
      <c r="B175" s="550"/>
      <c r="C175" s="541"/>
      <c r="D175" s="197" t="s">
        <v>366</v>
      </c>
      <c r="E175" s="201">
        <v>70550.03</v>
      </c>
      <c r="F175" s="231">
        <f>E175-SUM(G175:J175)</f>
        <v>13455.714200532006</v>
      </c>
      <c r="G175" s="206"/>
      <c r="H175" s="206">
        <f t="shared" si="48"/>
        <v>57094.315799467993</v>
      </c>
      <c r="I175" s="206"/>
      <c r="J175" s="230"/>
      <c r="K175" s="231">
        <f t="shared" si="49"/>
        <v>19.072584661596892</v>
      </c>
      <c r="L175" s="206">
        <f t="shared" si="49"/>
        <v>0</v>
      </c>
      <c r="M175" s="206">
        <f t="shared" si="49"/>
        <v>80.927415338403108</v>
      </c>
      <c r="N175" s="206">
        <f t="shared" si="49"/>
        <v>0</v>
      </c>
      <c r="O175" s="230">
        <f t="shared" si="49"/>
        <v>0</v>
      </c>
    </row>
    <row r="176" spans="1:15" ht="15.75" thickBot="1" x14ac:dyDescent="0.3">
      <c r="A176" s="537"/>
      <c r="B176" s="550"/>
      <c r="C176" s="542"/>
      <c r="D176" s="197" t="s">
        <v>142</v>
      </c>
      <c r="E176" s="201">
        <v>13600</v>
      </c>
      <c r="F176" s="231">
        <f>E176-SUM(G176:J176)</f>
        <v>2593.8715139771775</v>
      </c>
      <c r="G176" s="206"/>
      <c r="H176" s="206">
        <f t="shared" si="48"/>
        <v>11006.128486022822</v>
      </c>
      <c r="I176" s="206"/>
      <c r="J176" s="230"/>
      <c r="K176" s="231">
        <f t="shared" si="49"/>
        <v>19.072584661596895</v>
      </c>
      <c r="L176" s="206">
        <f t="shared" si="49"/>
        <v>0</v>
      </c>
      <c r="M176" s="206">
        <f t="shared" si="49"/>
        <v>80.927415338403108</v>
      </c>
      <c r="N176" s="206">
        <f t="shared" si="49"/>
        <v>0</v>
      </c>
      <c r="O176" s="230">
        <f t="shared" si="49"/>
        <v>0</v>
      </c>
    </row>
    <row r="177" spans="1:15" ht="30" x14ac:dyDescent="0.25">
      <c r="A177" s="537"/>
      <c r="B177" s="550"/>
      <c r="C177" s="552">
        <v>6060</v>
      </c>
      <c r="D177" s="36" t="s">
        <v>17</v>
      </c>
      <c r="E177" s="543">
        <v>36164.199999999997</v>
      </c>
      <c r="F177" s="229"/>
      <c r="G177" s="208"/>
      <c r="H177" s="208"/>
      <c r="I177" s="208"/>
      <c r="J177" s="228"/>
      <c r="K177" s="229"/>
      <c r="L177" s="208"/>
      <c r="M177" s="208"/>
      <c r="N177" s="208"/>
      <c r="O177" s="228"/>
    </row>
    <row r="178" spans="1:15" ht="15.75" thickBot="1" x14ac:dyDescent="0.3">
      <c r="A178" s="537"/>
      <c r="B178" s="550"/>
      <c r="C178" s="553"/>
      <c r="D178" s="42" t="s">
        <v>5</v>
      </c>
      <c r="E178" s="544"/>
      <c r="F178" s="227"/>
      <c r="G178" s="214"/>
      <c r="H178" s="214"/>
      <c r="I178" s="214"/>
      <c r="J178" s="226"/>
      <c r="K178" s="227"/>
      <c r="L178" s="214"/>
      <c r="M178" s="214"/>
      <c r="N178" s="214"/>
      <c r="O178" s="226"/>
    </row>
    <row r="179" spans="1:15" ht="15.75" thickBot="1" x14ac:dyDescent="0.3">
      <c r="A179" s="537"/>
      <c r="B179" s="550"/>
      <c r="C179" s="554"/>
      <c r="D179" s="42" t="s">
        <v>18</v>
      </c>
      <c r="E179" s="201">
        <v>36164.199999999997</v>
      </c>
      <c r="F179" s="231">
        <f>E179-SUM(G179:J179)</f>
        <v>6897.4476621892209</v>
      </c>
      <c r="G179" s="206"/>
      <c r="H179" s="206">
        <f t="shared" ref="H179" si="50">(E179-G179-I179-J179)*(12100000/(E$209-G$209-I$209-J$209))</f>
        <v>29266.752337810776</v>
      </c>
      <c r="I179" s="206"/>
      <c r="J179" s="230"/>
      <c r="K179" s="231">
        <f>F179/$E179*100</f>
        <v>19.072584661596885</v>
      </c>
      <c r="L179" s="206">
        <f>G179/$E179*100</f>
        <v>0</v>
      </c>
      <c r="M179" s="206">
        <f>H179/$E179*100</f>
        <v>80.927415338403108</v>
      </c>
      <c r="N179" s="206">
        <f>I179/$E179*100</f>
        <v>0</v>
      </c>
      <c r="O179" s="230">
        <f>J179/$E179*100</f>
        <v>0</v>
      </c>
    </row>
    <row r="180" spans="1:15" ht="60" x14ac:dyDescent="0.25">
      <c r="A180" s="537"/>
      <c r="B180" s="550"/>
      <c r="C180" s="555">
        <v>6220</v>
      </c>
      <c r="D180" s="196" t="s">
        <v>63</v>
      </c>
      <c r="E180" s="543">
        <v>200000</v>
      </c>
      <c r="F180" s="229"/>
      <c r="G180" s="208"/>
      <c r="H180" s="208"/>
      <c r="I180" s="208"/>
      <c r="J180" s="228"/>
      <c r="K180" s="229"/>
      <c r="L180" s="208"/>
      <c r="M180" s="208"/>
      <c r="N180" s="208"/>
      <c r="O180" s="228"/>
    </row>
    <row r="181" spans="1:15" ht="15.75" thickBot="1" x14ac:dyDescent="0.3">
      <c r="A181" s="537"/>
      <c r="B181" s="550"/>
      <c r="C181" s="541"/>
      <c r="D181" s="197" t="s">
        <v>5</v>
      </c>
      <c r="E181" s="544"/>
      <c r="F181" s="227"/>
      <c r="G181" s="214"/>
      <c r="H181" s="214"/>
      <c r="I181" s="214"/>
      <c r="J181" s="226"/>
      <c r="K181" s="227"/>
      <c r="L181" s="214"/>
      <c r="M181" s="214"/>
      <c r="N181" s="214"/>
      <c r="O181" s="226"/>
    </row>
    <row r="182" spans="1:15" ht="30.75" thickBot="1" x14ac:dyDescent="0.3">
      <c r="A182" s="537"/>
      <c r="B182" s="551"/>
      <c r="C182" s="545"/>
      <c r="D182" s="197" t="s">
        <v>365</v>
      </c>
      <c r="E182" s="201">
        <v>200000</v>
      </c>
      <c r="F182" s="231">
        <f>E182-SUM(G182:J182)</f>
        <v>38145.169323193782</v>
      </c>
      <c r="G182" s="206"/>
      <c r="H182" s="206">
        <f t="shared" ref="H182" si="51">(E182-G182-I182-J182)*(12100000/(E$209-G$209-I$209-J$209))</f>
        <v>161854.83067680622</v>
      </c>
      <c r="I182" s="206"/>
      <c r="J182" s="230"/>
      <c r="K182" s="231">
        <f>F182/$E182*100</f>
        <v>19.072584661596892</v>
      </c>
      <c r="L182" s="206">
        <f>G182/$E182*100</f>
        <v>0</v>
      </c>
      <c r="M182" s="206">
        <f>H182/$E182*100</f>
        <v>80.927415338403108</v>
      </c>
      <c r="N182" s="206">
        <f>I182/$E182*100</f>
        <v>0</v>
      </c>
      <c r="O182" s="230">
        <f>J182/$E182*100</f>
        <v>0</v>
      </c>
    </row>
    <row r="183" spans="1:15" ht="15.75" thickBot="1" x14ac:dyDescent="0.3">
      <c r="A183" s="537"/>
      <c r="B183" s="43">
        <v>92120</v>
      </c>
      <c r="C183" s="44"/>
      <c r="D183" s="45" t="s">
        <v>69</v>
      </c>
      <c r="E183" s="200">
        <v>1163643.04</v>
      </c>
      <c r="F183" s="229"/>
      <c r="G183" s="208"/>
      <c r="H183" s="208"/>
      <c r="I183" s="208"/>
      <c r="J183" s="228"/>
      <c r="K183" s="229"/>
      <c r="L183" s="208"/>
      <c r="M183" s="208"/>
      <c r="N183" s="208"/>
      <c r="O183" s="228"/>
    </row>
    <row r="184" spans="1:15" ht="30" x14ac:dyDescent="0.25">
      <c r="A184" s="537"/>
      <c r="B184" s="536"/>
      <c r="C184" s="540">
        <v>6050</v>
      </c>
      <c r="D184" s="196" t="s">
        <v>8</v>
      </c>
      <c r="E184" s="543">
        <v>1163643.04</v>
      </c>
      <c r="F184" s="233"/>
      <c r="G184" s="211"/>
      <c r="H184" s="211"/>
      <c r="I184" s="211"/>
      <c r="J184" s="232"/>
      <c r="K184" s="233"/>
      <c r="L184" s="211"/>
      <c r="M184" s="211"/>
      <c r="N184" s="211"/>
      <c r="O184" s="232"/>
    </row>
    <row r="185" spans="1:15" ht="15.75" thickBot="1" x14ac:dyDescent="0.3">
      <c r="A185" s="537"/>
      <c r="B185" s="537"/>
      <c r="C185" s="541"/>
      <c r="D185" s="197" t="s">
        <v>5</v>
      </c>
      <c r="E185" s="544"/>
      <c r="F185" s="227"/>
      <c r="G185" s="214"/>
      <c r="H185" s="214"/>
      <c r="I185" s="214"/>
      <c r="J185" s="226"/>
      <c r="K185" s="227"/>
      <c r="L185" s="214"/>
      <c r="M185" s="214"/>
      <c r="N185" s="214"/>
      <c r="O185" s="226"/>
    </row>
    <row r="186" spans="1:15" ht="30.75" thickBot="1" x14ac:dyDescent="0.3">
      <c r="A186" s="537"/>
      <c r="B186" s="537"/>
      <c r="C186" s="541"/>
      <c r="D186" s="197" t="s">
        <v>216</v>
      </c>
      <c r="E186" s="201">
        <v>1099410.04</v>
      </c>
      <c r="F186" s="231">
        <f>E186-SUM(G186:J186)</f>
        <v>209685.9106570963</v>
      </c>
      <c r="G186" s="206"/>
      <c r="H186" s="206">
        <f t="shared" ref="H186:H187" si="52">(E186-G186-I186-J186)*(12100000/(E$209-G$209-I$209-J$209))</f>
        <v>889724.12934290373</v>
      </c>
      <c r="I186" s="206"/>
      <c r="J186" s="230"/>
      <c r="K186" s="231">
        <f t="shared" ref="K186:O187" si="53">F186/$E186*100</f>
        <v>19.072584661596895</v>
      </c>
      <c r="L186" s="206">
        <f t="shared" si="53"/>
        <v>0</v>
      </c>
      <c r="M186" s="206">
        <f t="shared" si="53"/>
        <v>80.927415338403108</v>
      </c>
      <c r="N186" s="206">
        <f t="shared" si="53"/>
        <v>0</v>
      </c>
      <c r="O186" s="230">
        <f t="shared" si="53"/>
        <v>0</v>
      </c>
    </row>
    <row r="187" spans="1:15" ht="15.75" thickBot="1" x14ac:dyDescent="0.3">
      <c r="A187" s="537"/>
      <c r="B187" s="538"/>
      <c r="C187" s="545"/>
      <c r="D187" s="197" t="s">
        <v>364</v>
      </c>
      <c r="E187" s="201">
        <v>64233</v>
      </c>
      <c r="F187" s="231">
        <f>E187-SUM(G187:J187)</f>
        <v>12250.89330568353</v>
      </c>
      <c r="G187" s="206"/>
      <c r="H187" s="206">
        <f t="shared" si="52"/>
        <v>51982.10669431647</v>
      </c>
      <c r="I187" s="206"/>
      <c r="J187" s="230"/>
      <c r="K187" s="231">
        <f t="shared" si="53"/>
        <v>19.072584661596888</v>
      </c>
      <c r="L187" s="206">
        <f t="shared" si="53"/>
        <v>0</v>
      </c>
      <c r="M187" s="206">
        <f t="shared" si="53"/>
        <v>80.927415338403108</v>
      </c>
      <c r="N187" s="206">
        <f t="shared" si="53"/>
        <v>0</v>
      </c>
      <c r="O187" s="230">
        <f t="shared" si="53"/>
        <v>0</v>
      </c>
    </row>
    <row r="188" spans="1:15" ht="15.75" thickBot="1" x14ac:dyDescent="0.3">
      <c r="A188" s="537"/>
      <c r="B188" s="38">
        <v>92195</v>
      </c>
      <c r="C188" s="234"/>
      <c r="D188" s="38" t="s">
        <v>20</v>
      </c>
      <c r="E188" s="200">
        <v>221495.2</v>
      </c>
      <c r="F188" s="229"/>
      <c r="G188" s="208"/>
      <c r="H188" s="208"/>
      <c r="I188" s="208"/>
      <c r="J188" s="228"/>
      <c r="K188" s="229"/>
      <c r="L188" s="208"/>
      <c r="M188" s="208"/>
      <c r="N188" s="208"/>
      <c r="O188" s="228"/>
    </row>
    <row r="189" spans="1:15" ht="30" x14ac:dyDescent="0.25">
      <c r="A189" s="537"/>
      <c r="B189" s="562"/>
      <c r="C189" s="552">
        <v>6050</v>
      </c>
      <c r="D189" s="36" t="s">
        <v>8</v>
      </c>
      <c r="E189" s="543">
        <v>221495.2</v>
      </c>
      <c r="F189" s="233"/>
      <c r="G189" s="211"/>
      <c r="H189" s="211"/>
      <c r="I189" s="211"/>
      <c r="J189" s="232"/>
      <c r="K189" s="233"/>
      <c r="L189" s="211"/>
      <c r="M189" s="211"/>
      <c r="N189" s="211"/>
      <c r="O189" s="232"/>
    </row>
    <row r="190" spans="1:15" ht="15.75" thickBot="1" x14ac:dyDescent="0.3">
      <c r="A190" s="537"/>
      <c r="B190" s="563"/>
      <c r="C190" s="553"/>
      <c r="D190" s="42" t="s">
        <v>5</v>
      </c>
      <c r="E190" s="544"/>
      <c r="F190" s="227"/>
      <c r="G190" s="214"/>
      <c r="H190" s="214"/>
      <c r="I190" s="214"/>
      <c r="J190" s="226"/>
      <c r="K190" s="227"/>
      <c r="L190" s="214"/>
      <c r="M190" s="214"/>
      <c r="N190" s="214"/>
      <c r="O190" s="226"/>
    </row>
    <row r="191" spans="1:15" ht="15.75" thickBot="1" x14ac:dyDescent="0.3">
      <c r="A191" s="537"/>
      <c r="B191" s="563"/>
      <c r="C191" s="553"/>
      <c r="D191" s="42" t="s">
        <v>363</v>
      </c>
      <c r="E191" s="201">
        <v>150000</v>
      </c>
      <c r="F191" s="231">
        <f>E191-SUM(G191:J191)</f>
        <v>28608.876992395337</v>
      </c>
      <c r="G191" s="206"/>
      <c r="H191" s="206">
        <f t="shared" ref="H191:H192" si="54">(E191-G191-I191-J191)*(12100000/(E$209-G$209-I$209-J$209))</f>
        <v>121391.12300760466</v>
      </c>
      <c r="I191" s="206"/>
      <c r="J191" s="230"/>
      <c r="K191" s="231">
        <f t="shared" ref="K191:O192" si="55">F191/$E191*100</f>
        <v>19.072584661596892</v>
      </c>
      <c r="L191" s="206">
        <f t="shared" si="55"/>
        <v>0</v>
      </c>
      <c r="M191" s="206">
        <f t="shared" si="55"/>
        <v>80.927415338403108</v>
      </c>
      <c r="N191" s="206">
        <f t="shared" si="55"/>
        <v>0</v>
      </c>
      <c r="O191" s="230">
        <f t="shared" si="55"/>
        <v>0</v>
      </c>
    </row>
    <row r="192" spans="1:15" ht="30.75" thickBot="1" x14ac:dyDescent="0.3">
      <c r="A192" s="538"/>
      <c r="B192" s="564"/>
      <c r="C192" s="554"/>
      <c r="D192" s="42" t="s">
        <v>362</v>
      </c>
      <c r="E192" s="201">
        <v>71495.199999999997</v>
      </c>
      <c r="F192" s="231">
        <f>E192-SUM(G192:J192)</f>
        <v>13635.98254897802</v>
      </c>
      <c r="G192" s="206"/>
      <c r="H192" s="206">
        <f t="shared" si="54"/>
        <v>57859.217451021977</v>
      </c>
      <c r="I192" s="206"/>
      <c r="J192" s="230"/>
      <c r="K192" s="231">
        <f t="shared" si="55"/>
        <v>19.072584661596892</v>
      </c>
      <c r="L192" s="206">
        <f t="shared" si="55"/>
        <v>0</v>
      </c>
      <c r="M192" s="206">
        <f t="shared" si="55"/>
        <v>80.927415338403108</v>
      </c>
      <c r="N192" s="206">
        <f t="shared" si="55"/>
        <v>0</v>
      </c>
      <c r="O192" s="230">
        <f t="shared" si="55"/>
        <v>0</v>
      </c>
    </row>
    <row r="193" spans="1:15" ht="15.75" thickBot="1" x14ac:dyDescent="0.3">
      <c r="A193" s="34">
        <v>926</v>
      </c>
      <c r="B193" s="34"/>
      <c r="C193" s="35"/>
      <c r="D193" s="34" t="s">
        <v>144</v>
      </c>
      <c r="E193" s="199">
        <v>1512591.65</v>
      </c>
      <c r="F193" s="229"/>
      <c r="G193" s="208"/>
      <c r="H193" s="208"/>
      <c r="I193" s="208"/>
      <c r="J193" s="228"/>
      <c r="K193" s="229"/>
      <c r="L193" s="208"/>
      <c r="M193" s="208"/>
      <c r="N193" s="208"/>
      <c r="O193" s="228"/>
    </row>
    <row r="194" spans="1:15" ht="15.75" thickBot="1" x14ac:dyDescent="0.3">
      <c r="A194" s="536"/>
      <c r="B194" s="43">
        <v>92601</v>
      </c>
      <c r="C194" s="44"/>
      <c r="D194" s="45" t="s">
        <v>80</v>
      </c>
      <c r="E194" s="200">
        <v>798786.59</v>
      </c>
      <c r="F194" s="233"/>
      <c r="G194" s="211"/>
      <c r="H194" s="211"/>
      <c r="I194" s="211"/>
      <c r="J194" s="232"/>
      <c r="K194" s="233"/>
      <c r="L194" s="211"/>
      <c r="M194" s="211"/>
      <c r="N194" s="211"/>
      <c r="O194" s="232"/>
    </row>
    <row r="195" spans="1:15" ht="75" x14ac:dyDescent="0.25">
      <c r="A195" s="537"/>
      <c r="B195" s="536"/>
      <c r="C195" s="540">
        <v>6010</v>
      </c>
      <c r="D195" s="196" t="s">
        <v>83</v>
      </c>
      <c r="E195" s="543">
        <v>400000</v>
      </c>
      <c r="F195" s="233"/>
      <c r="G195" s="211"/>
      <c r="H195" s="211"/>
      <c r="I195" s="211"/>
      <c r="J195" s="232"/>
      <c r="K195" s="233"/>
      <c r="L195" s="211"/>
      <c r="M195" s="211"/>
      <c r="N195" s="211"/>
      <c r="O195" s="232"/>
    </row>
    <row r="196" spans="1:15" ht="15.75" thickBot="1" x14ac:dyDescent="0.3">
      <c r="A196" s="537"/>
      <c r="B196" s="537"/>
      <c r="C196" s="541"/>
      <c r="D196" s="197" t="s">
        <v>5</v>
      </c>
      <c r="E196" s="544"/>
      <c r="F196" s="227"/>
      <c r="G196" s="214"/>
      <c r="H196" s="214"/>
      <c r="I196" s="214"/>
      <c r="J196" s="226"/>
      <c r="K196" s="227"/>
      <c r="L196" s="214"/>
      <c r="M196" s="214"/>
      <c r="N196" s="214"/>
      <c r="O196" s="226"/>
    </row>
    <row r="197" spans="1:15" ht="15.75" thickBot="1" x14ac:dyDescent="0.3">
      <c r="A197" s="537"/>
      <c r="B197" s="537"/>
      <c r="C197" s="541"/>
      <c r="D197" s="197" t="s">
        <v>361</v>
      </c>
      <c r="E197" s="201">
        <v>200000</v>
      </c>
      <c r="F197" s="231">
        <f>E197-SUM(G197:J197)</f>
        <v>38145.169323193782</v>
      </c>
      <c r="G197" s="206"/>
      <c r="H197" s="206">
        <f t="shared" ref="H197:H198" si="56">(E197-G197-I197-J197)*(12100000/(E$209-G$209-I$209-J$209))</f>
        <v>161854.83067680622</v>
      </c>
      <c r="I197" s="206"/>
      <c r="J197" s="230"/>
      <c r="K197" s="231">
        <f t="shared" ref="K197:O198" si="57">F197/$E197*100</f>
        <v>19.072584661596892</v>
      </c>
      <c r="L197" s="206">
        <f t="shared" si="57"/>
        <v>0</v>
      </c>
      <c r="M197" s="206">
        <f t="shared" si="57"/>
        <v>80.927415338403108</v>
      </c>
      <c r="N197" s="206">
        <f t="shared" si="57"/>
        <v>0</v>
      </c>
      <c r="O197" s="230">
        <f t="shared" si="57"/>
        <v>0</v>
      </c>
    </row>
    <row r="198" spans="1:15" ht="30.75" thickBot="1" x14ac:dyDescent="0.3">
      <c r="A198" s="537"/>
      <c r="B198" s="537"/>
      <c r="C198" s="545"/>
      <c r="D198" s="197" t="s">
        <v>360</v>
      </c>
      <c r="E198" s="201">
        <v>200000</v>
      </c>
      <c r="F198" s="231">
        <f>E198-SUM(G198:J198)</f>
        <v>38145.169323193782</v>
      </c>
      <c r="G198" s="206"/>
      <c r="H198" s="206">
        <f t="shared" si="56"/>
        <v>161854.83067680622</v>
      </c>
      <c r="I198" s="206"/>
      <c r="J198" s="230"/>
      <c r="K198" s="231">
        <f t="shared" si="57"/>
        <v>19.072584661596892</v>
      </c>
      <c r="L198" s="206">
        <f t="shared" si="57"/>
        <v>0</v>
      </c>
      <c r="M198" s="206">
        <f t="shared" si="57"/>
        <v>80.927415338403108</v>
      </c>
      <c r="N198" s="206">
        <f t="shared" si="57"/>
        <v>0</v>
      </c>
      <c r="O198" s="230">
        <f t="shared" si="57"/>
        <v>0</v>
      </c>
    </row>
    <row r="199" spans="1:15" ht="30" x14ac:dyDescent="0.25">
      <c r="A199" s="537"/>
      <c r="B199" s="537"/>
      <c r="C199" s="540">
        <v>6050</v>
      </c>
      <c r="D199" s="36" t="s">
        <v>8</v>
      </c>
      <c r="E199" s="543">
        <v>398786.59</v>
      </c>
      <c r="F199" s="229"/>
      <c r="G199" s="208"/>
      <c r="H199" s="208"/>
      <c r="I199" s="208"/>
      <c r="J199" s="228"/>
      <c r="K199" s="229"/>
      <c r="L199" s="208"/>
      <c r="M199" s="208"/>
      <c r="N199" s="208"/>
      <c r="O199" s="228"/>
    </row>
    <row r="200" spans="1:15" ht="15.75" thickBot="1" x14ac:dyDescent="0.3">
      <c r="A200" s="537"/>
      <c r="B200" s="537"/>
      <c r="C200" s="541"/>
      <c r="D200" s="42" t="s">
        <v>5</v>
      </c>
      <c r="E200" s="544"/>
      <c r="F200" s="227"/>
      <c r="G200" s="214"/>
      <c r="H200" s="214"/>
      <c r="I200" s="214"/>
      <c r="J200" s="226"/>
      <c r="K200" s="227"/>
      <c r="L200" s="214"/>
      <c r="M200" s="214"/>
      <c r="N200" s="214"/>
      <c r="O200" s="226"/>
    </row>
    <row r="201" spans="1:15" ht="15.75" thickBot="1" x14ac:dyDescent="0.3">
      <c r="A201" s="537"/>
      <c r="B201" s="538"/>
      <c r="C201" s="545"/>
      <c r="D201" s="42" t="s">
        <v>219</v>
      </c>
      <c r="E201" s="201">
        <v>398786.59</v>
      </c>
      <c r="F201" s="231">
        <f>E201-SUM(G201:J201)</f>
        <v>76058.909996845294</v>
      </c>
      <c r="G201" s="206"/>
      <c r="H201" s="206">
        <f t="shared" ref="H201" si="58">(E201-G201-I201-J201)*(12100000/(E$209-G$209-I$209-J$209))</f>
        <v>322727.68000315473</v>
      </c>
      <c r="I201" s="206"/>
      <c r="J201" s="230"/>
      <c r="K201" s="231">
        <f>F201/$E201*100</f>
        <v>19.072584661596892</v>
      </c>
      <c r="L201" s="206">
        <f>G201/$E201*100</f>
        <v>0</v>
      </c>
      <c r="M201" s="206">
        <f>H201/$E201*100</f>
        <v>80.927415338403108</v>
      </c>
      <c r="N201" s="206">
        <f>I201/$E201*100</f>
        <v>0</v>
      </c>
      <c r="O201" s="230">
        <f>J201/$E201*100</f>
        <v>0</v>
      </c>
    </row>
    <row r="202" spans="1:15" ht="15.75" thickBot="1" x14ac:dyDescent="0.3">
      <c r="A202" s="537"/>
      <c r="B202" s="38">
        <v>92695</v>
      </c>
      <c r="C202" s="39"/>
      <c r="D202" s="38" t="s">
        <v>20</v>
      </c>
      <c r="E202" s="200">
        <v>713805.06</v>
      </c>
      <c r="F202" s="229"/>
      <c r="G202" s="208"/>
      <c r="H202" s="208"/>
      <c r="I202" s="208"/>
      <c r="J202" s="228"/>
      <c r="K202" s="229"/>
      <c r="L202" s="208"/>
      <c r="M202" s="208"/>
      <c r="N202" s="208"/>
      <c r="O202" s="228"/>
    </row>
    <row r="203" spans="1:15" ht="30" x14ac:dyDescent="0.25">
      <c r="A203" s="537"/>
      <c r="B203" s="536"/>
      <c r="C203" s="540">
        <v>6058</v>
      </c>
      <c r="D203" s="36" t="s">
        <v>8</v>
      </c>
      <c r="E203" s="543">
        <v>285993</v>
      </c>
      <c r="F203" s="233"/>
      <c r="G203" s="211"/>
      <c r="H203" s="211"/>
      <c r="I203" s="211"/>
      <c r="J203" s="232"/>
      <c r="K203" s="233"/>
      <c r="L203" s="211"/>
      <c r="M203" s="211"/>
      <c r="N203" s="211"/>
      <c r="O203" s="232"/>
    </row>
    <row r="204" spans="1:15" ht="15.75" thickBot="1" x14ac:dyDescent="0.3">
      <c r="A204" s="537"/>
      <c r="B204" s="537"/>
      <c r="C204" s="541"/>
      <c r="D204" s="42" t="s">
        <v>5</v>
      </c>
      <c r="E204" s="544"/>
      <c r="F204" s="227"/>
      <c r="G204" s="214"/>
      <c r="H204" s="214"/>
      <c r="I204" s="214"/>
      <c r="J204" s="226"/>
      <c r="K204" s="227"/>
      <c r="L204" s="214"/>
      <c r="M204" s="214"/>
      <c r="N204" s="214"/>
      <c r="O204" s="226"/>
    </row>
    <row r="205" spans="1:15" ht="30.75" thickBot="1" x14ac:dyDescent="0.3">
      <c r="A205" s="537"/>
      <c r="B205" s="537"/>
      <c r="C205" s="545"/>
      <c r="D205" s="42" t="s">
        <v>359</v>
      </c>
      <c r="E205" s="201">
        <v>285993</v>
      </c>
      <c r="F205" s="231">
        <f>E205-SUM(G205:J205)</f>
        <v>9216.2543601768557</v>
      </c>
      <c r="G205" s="206">
        <v>237671</v>
      </c>
      <c r="H205" s="206">
        <f t="shared" ref="H205" si="59">(E205-G205-I205-J205)*(12100000/(E$209-G$209-I$209-J$209))</f>
        <v>39105.745639823152</v>
      </c>
      <c r="I205" s="206"/>
      <c r="J205" s="230"/>
      <c r="K205" s="231">
        <f>F205/$E205*100</f>
        <v>3.2225454329920162</v>
      </c>
      <c r="L205" s="206">
        <f>G205/$E205*100</f>
        <v>83.103782260404984</v>
      </c>
      <c r="M205" s="206">
        <f>H205/$E205*100</f>
        <v>13.673672306603013</v>
      </c>
      <c r="N205" s="206">
        <f>I205/$E205*100</f>
        <v>0</v>
      </c>
      <c r="O205" s="230">
        <f>J205/$E205*100</f>
        <v>0</v>
      </c>
    </row>
    <row r="206" spans="1:15" ht="30" x14ac:dyDescent="0.25">
      <c r="A206" s="537"/>
      <c r="B206" s="537"/>
      <c r="C206" s="540">
        <v>6059</v>
      </c>
      <c r="D206" s="36" t="s">
        <v>8</v>
      </c>
      <c r="E206" s="543">
        <v>427812.06</v>
      </c>
      <c r="F206" s="229"/>
      <c r="G206" s="208"/>
      <c r="H206" s="208"/>
      <c r="I206" s="208"/>
      <c r="J206" s="228"/>
      <c r="K206" s="229"/>
      <c r="L206" s="208"/>
      <c r="M206" s="208"/>
      <c r="N206" s="208"/>
      <c r="O206" s="228"/>
    </row>
    <row r="207" spans="1:15" ht="15.75" thickBot="1" x14ac:dyDescent="0.3">
      <c r="A207" s="537"/>
      <c r="B207" s="537"/>
      <c r="C207" s="541"/>
      <c r="D207" s="42" t="s">
        <v>5</v>
      </c>
      <c r="E207" s="544"/>
      <c r="F207" s="227"/>
      <c r="G207" s="214"/>
      <c r="H207" s="214"/>
      <c r="I207" s="214"/>
      <c r="J207" s="226"/>
      <c r="K207" s="227"/>
      <c r="L207" s="214"/>
      <c r="M207" s="214"/>
      <c r="N207" s="214"/>
      <c r="O207" s="226"/>
    </row>
    <row r="208" spans="1:15" ht="30.75" thickBot="1" x14ac:dyDescent="0.3">
      <c r="A208" s="538"/>
      <c r="B208" s="538"/>
      <c r="C208" s="545"/>
      <c r="D208" s="42" t="s">
        <v>359</v>
      </c>
      <c r="E208" s="201">
        <v>427812.06</v>
      </c>
      <c r="F208" s="225">
        <f>E208-SUM(G208:J208)</f>
        <v>81594.81733602169</v>
      </c>
      <c r="G208" s="224"/>
      <c r="H208" s="206">
        <f t="shared" ref="H208" si="60">(E208-G208-I208-J208)*(12100000/(E$209-G$209-I$209-J$209))</f>
        <v>346217.24266397831</v>
      </c>
      <c r="I208" s="224"/>
      <c r="J208" s="223"/>
      <c r="K208" s="222">
        <f t="shared" ref="K208:O209" si="61">F208/$E208*100</f>
        <v>19.072584661596892</v>
      </c>
      <c r="L208" s="216">
        <f t="shared" si="61"/>
        <v>0</v>
      </c>
      <c r="M208" s="216">
        <f t="shared" si="61"/>
        <v>80.927415338403108</v>
      </c>
      <c r="N208" s="216">
        <f t="shared" si="61"/>
        <v>0</v>
      </c>
      <c r="O208" s="221">
        <f t="shared" si="61"/>
        <v>0</v>
      </c>
    </row>
    <row r="209" spans="1:15" ht="16.5" thickBot="1" x14ac:dyDescent="0.3">
      <c r="A209" s="47" t="s">
        <v>148</v>
      </c>
      <c r="B209" s="47"/>
      <c r="C209" s="48"/>
      <c r="D209" s="49" t="s">
        <v>149</v>
      </c>
      <c r="E209" s="202">
        <v>24898733.27</v>
      </c>
      <c r="F209" s="217">
        <f>E209-SUM(G209:J209)</f>
        <v>2851669.8999999985</v>
      </c>
      <c r="G209" s="218">
        <f>SUM(G3:G208)</f>
        <v>6371058.8300000001</v>
      </c>
      <c r="H209" s="218">
        <f>SUM(H3:H208)</f>
        <v>12100000.000000002</v>
      </c>
      <c r="I209" s="218">
        <f>SUM(I3:I208)</f>
        <v>1958000</v>
      </c>
      <c r="J209" s="220">
        <f>SUM(J3:J208)</f>
        <v>1618004.54</v>
      </c>
      <c r="K209" s="217">
        <f t="shared" si="61"/>
        <v>11.453072206833591</v>
      </c>
      <c r="L209" s="218">
        <f t="shared" si="61"/>
        <v>25.587883371064361</v>
      </c>
      <c r="M209" s="218">
        <f t="shared" si="61"/>
        <v>48.5968497625502</v>
      </c>
      <c r="N209" s="218">
        <f t="shared" si="61"/>
        <v>7.8638538706672128</v>
      </c>
      <c r="O209" s="219">
        <f t="shared" si="61"/>
        <v>6.4983407888846392</v>
      </c>
    </row>
    <row r="210" spans="1:15" x14ac:dyDescent="0.25">
      <c r="E210" s="50"/>
      <c r="F210" s="50"/>
      <c r="G210" s="50"/>
      <c r="H210" s="50"/>
      <c r="I210" s="50"/>
      <c r="J210" s="50"/>
      <c r="K210" s="50"/>
      <c r="L210" s="50"/>
      <c r="M210" s="50"/>
      <c r="N210" s="50"/>
    </row>
    <row r="211" spans="1:15" x14ac:dyDescent="0.25">
      <c r="E211" s="50"/>
      <c r="F211" s="50"/>
      <c r="G211" s="50"/>
      <c r="H211" s="50"/>
      <c r="I211" s="50"/>
      <c r="J211" s="50"/>
      <c r="K211" s="50"/>
      <c r="L211" s="50"/>
      <c r="M211" s="50"/>
      <c r="N211" s="50"/>
    </row>
  </sheetData>
  <mergeCells count="123">
    <mergeCell ref="C14:C17"/>
    <mergeCell ref="E14:E15"/>
    <mergeCell ref="B19:B21"/>
    <mergeCell ref="C19:C21"/>
    <mergeCell ref="E19:E20"/>
    <mergeCell ref="A4:A21"/>
    <mergeCell ref="B5:B17"/>
    <mergeCell ref="C5:C9"/>
    <mergeCell ref="E5:E6"/>
    <mergeCell ref="C10:C13"/>
    <mergeCell ref="E10:E11"/>
    <mergeCell ref="A71:A75"/>
    <mergeCell ref="B72:B75"/>
    <mergeCell ref="C72:C75"/>
    <mergeCell ref="E72:E73"/>
    <mergeCell ref="A23:A69"/>
    <mergeCell ref="B24:B26"/>
    <mergeCell ref="C24:C26"/>
    <mergeCell ref="E24:E25"/>
    <mergeCell ref="A77:A85"/>
    <mergeCell ref="B78:B80"/>
    <mergeCell ref="C78:C80"/>
    <mergeCell ref="E78:E79"/>
    <mergeCell ref="B82:B85"/>
    <mergeCell ref="C82:C85"/>
    <mergeCell ref="E82:E83"/>
    <mergeCell ref="B33:B69"/>
    <mergeCell ref="C33:C35"/>
    <mergeCell ref="E33:E34"/>
    <mergeCell ref="C36:C60"/>
    <mergeCell ref="E36:E37"/>
    <mergeCell ref="B28:B31"/>
    <mergeCell ref="C28:C31"/>
    <mergeCell ref="E28:E29"/>
    <mergeCell ref="C61:C63"/>
    <mergeCell ref="E61:E62"/>
    <mergeCell ref="C64:C66"/>
    <mergeCell ref="E64:E65"/>
    <mergeCell ref="C67:C69"/>
    <mergeCell ref="E67:E68"/>
    <mergeCell ref="B99:B101"/>
    <mergeCell ref="C99:C101"/>
    <mergeCell ref="E99:E100"/>
    <mergeCell ref="B95:B97"/>
    <mergeCell ref="C95:C97"/>
    <mergeCell ref="E95:E96"/>
    <mergeCell ref="A87:A101"/>
    <mergeCell ref="B88:B93"/>
    <mergeCell ref="C88:C90"/>
    <mergeCell ref="E88:E89"/>
    <mergeCell ref="C91:C93"/>
    <mergeCell ref="E91:E92"/>
    <mergeCell ref="A103:A110"/>
    <mergeCell ref="B104:B106"/>
    <mergeCell ref="C104:C106"/>
    <mergeCell ref="E104:E105"/>
    <mergeCell ref="A112:A132"/>
    <mergeCell ref="B113:B115"/>
    <mergeCell ref="C113:C115"/>
    <mergeCell ref="E113:E114"/>
    <mergeCell ref="B117:B119"/>
    <mergeCell ref="C117:C119"/>
    <mergeCell ref="E117:E118"/>
    <mergeCell ref="B125:B132"/>
    <mergeCell ref="C125:C132"/>
    <mergeCell ref="B135:B137"/>
    <mergeCell ref="C135:C137"/>
    <mergeCell ref="E135:E136"/>
    <mergeCell ref="B121:B123"/>
    <mergeCell ref="C121:C123"/>
    <mergeCell ref="B108:B110"/>
    <mergeCell ref="C108:C110"/>
    <mergeCell ref="E108:E109"/>
    <mergeCell ref="E121:E122"/>
    <mergeCell ref="B139:B142"/>
    <mergeCell ref="C139:C142"/>
    <mergeCell ref="E139:E140"/>
    <mergeCell ref="A1:C1"/>
    <mergeCell ref="F1:J1"/>
    <mergeCell ref="K1:O1"/>
    <mergeCell ref="A194:A208"/>
    <mergeCell ref="B195:B201"/>
    <mergeCell ref="C195:C198"/>
    <mergeCell ref="E195:E196"/>
    <mergeCell ref="C180:C182"/>
    <mergeCell ref="E180:E181"/>
    <mergeCell ref="B151:B153"/>
    <mergeCell ref="C151:C153"/>
    <mergeCell ref="E151:E152"/>
    <mergeCell ref="B155:B161"/>
    <mergeCell ref="C155:C161"/>
    <mergeCell ref="E155:E156"/>
    <mergeCell ref="C203:C205"/>
    <mergeCell ref="E203:E204"/>
    <mergeCell ref="B189:B192"/>
    <mergeCell ref="C189:C192"/>
    <mergeCell ref="E125:E126"/>
    <mergeCell ref="A134:A168"/>
    <mergeCell ref="C206:C208"/>
    <mergeCell ref="E206:E207"/>
    <mergeCell ref="C199:C201"/>
    <mergeCell ref="E199:E200"/>
    <mergeCell ref="B203:B208"/>
    <mergeCell ref="B184:B187"/>
    <mergeCell ref="C184:C187"/>
    <mergeCell ref="E184:E185"/>
    <mergeCell ref="E147:E148"/>
    <mergeCell ref="E166:E167"/>
    <mergeCell ref="B144:B149"/>
    <mergeCell ref="C144:C146"/>
    <mergeCell ref="E144:E145"/>
    <mergeCell ref="C147:C149"/>
    <mergeCell ref="A170:A192"/>
    <mergeCell ref="B171:B182"/>
    <mergeCell ref="C171:C176"/>
    <mergeCell ref="E171:E172"/>
    <mergeCell ref="C177:C179"/>
    <mergeCell ref="E177:E178"/>
    <mergeCell ref="E189:E190"/>
    <mergeCell ref="B163:B168"/>
    <mergeCell ref="C163:C165"/>
    <mergeCell ref="E163:E164"/>
    <mergeCell ref="C166:C168"/>
  </mergeCells>
  <pageMargins left="0.23622047244094491" right="0.23622047244094491" top="0.15748031496062992" bottom="0.15748031496062992" header="0.11811023622047245" footer="0.11811023622047245"/>
  <pageSetup paperSize="9" scale="75" fitToHeight="8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7"/>
  <sheetViews>
    <sheetView zoomScaleNormal="100" workbookViewId="0">
      <selection activeCell="G170" sqref="G170"/>
    </sheetView>
  </sheetViews>
  <sheetFormatPr defaultRowHeight="15" x14ac:dyDescent="0.25"/>
  <cols>
    <col min="1" max="1" width="4.85546875" style="1" customWidth="1"/>
    <col min="2" max="2" width="5.85546875" style="1" customWidth="1"/>
    <col min="3" max="3" width="4.7109375" style="1" customWidth="1"/>
    <col min="4" max="4" width="47" style="1" customWidth="1"/>
    <col min="5" max="5" width="15.140625" style="332" customWidth="1"/>
    <col min="6" max="10" width="15.140625" style="295" customWidth="1"/>
    <col min="11" max="15" width="6.85546875" style="332" customWidth="1"/>
    <col min="16" max="16" width="9.140625" style="332"/>
    <col min="17" max="19" width="9.140625" style="1"/>
  </cols>
  <sheetData>
    <row r="1" spans="1:16" ht="15.75" thickBot="1" x14ac:dyDescent="0.3">
      <c r="A1" s="470">
        <v>2009</v>
      </c>
      <c r="B1" s="471"/>
      <c r="C1" s="471"/>
      <c r="D1" s="151" t="s">
        <v>305</v>
      </c>
      <c r="E1" s="327"/>
      <c r="F1" s="571" t="s">
        <v>306</v>
      </c>
      <c r="G1" s="572"/>
      <c r="H1" s="572"/>
      <c r="I1" s="572"/>
      <c r="J1" s="573"/>
      <c r="K1" s="470" t="s">
        <v>307</v>
      </c>
      <c r="L1" s="471"/>
      <c r="M1" s="471"/>
      <c r="N1" s="471"/>
      <c r="O1" s="472"/>
      <c r="P1" s="1"/>
    </row>
    <row r="2" spans="1:16" ht="27" thickBot="1" x14ac:dyDescent="0.3">
      <c r="A2" s="87" t="s">
        <v>0</v>
      </c>
      <c r="B2" s="87" t="s">
        <v>308</v>
      </c>
      <c r="C2" s="87" t="s">
        <v>304</v>
      </c>
      <c r="D2" s="87" t="s">
        <v>1</v>
      </c>
      <c r="E2" s="87" t="s">
        <v>309</v>
      </c>
      <c r="F2" s="334" t="s">
        <v>310</v>
      </c>
      <c r="G2" s="335" t="s">
        <v>537</v>
      </c>
      <c r="H2" s="335" t="s">
        <v>312</v>
      </c>
      <c r="I2" s="335" t="s">
        <v>313</v>
      </c>
      <c r="J2" s="336" t="s">
        <v>314</v>
      </c>
      <c r="K2" s="328" t="s">
        <v>315</v>
      </c>
      <c r="L2" s="460" t="s">
        <v>496</v>
      </c>
      <c r="M2" s="329" t="s">
        <v>317</v>
      </c>
      <c r="N2" s="329" t="s">
        <v>318</v>
      </c>
      <c r="O2" s="330" t="s">
        <v>319</v>
      </c>
      <c r="P2" s="1"/>
    </row>
    <row r="3" spans="1:16" ht="15.75" thickBot="1" x14ac:dyDescent="0.3">
      <c r="A3" s="331">
        <v>10</v>
      </c>
      <c r="B3" s="2"/>
      <c r="C3" s="3"/>
      <c r="D3" s="2" t="s">
        <v>87</v>
      </c>
      <c r="E3" s="152">
        <v>615944.89</v>
      </c>
      <c r="F3" s="316"/>
      <c r="G3" s="315"/>
      <c r="H3" s="315"/>
      <c r="I3" s="315"/>
      <c r="J3" s="314"/>
      <c r="K3" s="316"/>
      <c r="L3" s="315"/>
      <c r="M3" s="315"/>
      <c r="N3" s="315"/>
      <c r="O3" s="314"/>
    </row>
    <row r="4" spans="1:16" ht="15.75" thickBot="1" x14ac:dyDescent="0.3">
      <c r="A4" s="482"/>
      <c r="B4" s="4">
        <v>1010</v>
      </c>
      <c r="C4" s="5"/>
      <c r="D4" s="4" t="s">
        <v>88</v>
      </c>
      <c r="E4" s="153">
        <v>615944.89</v>
      </c>
      <c r="F4" s="309"/>
      <c r="G4" s="308"/>
      <c r="H4" s="308"/>
      <c r="I4" s="308"/>
      <c r="J4" s="307"/>
      <c r="K4" s="309"/>
      <c r="L4" s="308"/>
      <c r="M4" s="308"/>
      <c r="N4" s="308"/>
      <c r="O4" s="307"/>
    </row>
    <row r="5" spans="1:16" ht="38.25" x14ac:dyDescent="0.25">
      <c r="A5" s="483"/>
      <c r="B5" s="482"/>
      <c r="C5" s="485">
        <v>6010</v>
      </c>
      <c r="D5" s="193" t="s">
        <v>493</v>
      </c>
      <c r="E5" s="488">
        <v>600000</v>
      </c>
      <c r="F5" s="309"/>
      <c r="G5" s="308"/>
      <c r="H5" s="308"/>
      <c r="I5" s="308"/>
      <c r="J5" s="307"/>
      <c r="K5" s="309"/>
      <c r="L5" s="308"/>
      <c r="M5" s="308"/>
      <c r="N5" s="308"/>
      <c r="O5" s="307"/>
    </row>
    <row r="6" spans="1:16" ht="15.75" thickBot="1" x14ac:dyDescent="0.3">
      <c r="A6" s="483"/>
      <c r="B6" s="483"/>
      <c r="C6" s="486"/>
      <c r="D6" s="195" t="s">
        <v>5</v>
      </c>
      <c r="E6" s="489"/>
      <c r="F6" s="306"/>
      <c r="G6" s="305"/>
      <c r="H6" s="305"/>
      <c r="I6" s="305"/>
      <c r="J6" s="304"/>
      <c r="K6" s="306"/>
      <c r="L6" s="305"/>
      <c r="M6" s="305"/>
      <c r="N6" s="305"/>
      <c r="O6" s="304"/>
    </row>
    <row r="7" spans="1:16" ht="15.75" thickBot="1" x14ac:dyDescent="0.3">
      <c r="A7" s="483"/>
      <c r="B7" s="483"/>
      <c r="C7" s="502"/>
      <c r="D7" s="195" t="s">
        <v>150</v>
      </c>
      <c r="E7" s="192">
        <v>600000</v>
      </c>
      <c r="F7" s="313">
        <f>E7-SUM(G7:J7)</f>
        <v>351125.17841566342</v>
      </c>
      <c r="G7" s="105"/>
      <c r="H7" s="105">
        <f>(E7-G7-I7-J7)*(5000000/(E$167-G$167-I$167-J$167))</f>
        <v>248874.82158433655</v>
      </c>
      <c r="I7" s="105"/>
      <c r="J7" s="104"/>
      <c r="K7" s="313">
        <f>F7/$E7*100</f>
        <v>58.52086306927724</v>
      </c>
      <c r="L7" s="105">
        <f t="shared" ref="L7:O7" si="0">G7/$E7*100</f>
        <v>0</v>
      </c>
      <c r="M7" s="105">
        <f t="shared" si="0"/>
        <v>41.47913693072276</v>
      </c>
      <c r="N7" s="105">
        <f t="shared" si="0"/>
        <v>0</v>
      </c>
      <c r="O7" s="104">
        <f t="shared" si="0"/>
        <v>0</v>
      </c>
    </row>
    <row r="8" spans="1:16" x14ac:dyDescent="0.25">
      <c r="A8" s="483"/>
      <c r="B8" s="483"/>
      <c r="C8" s="503">
        <v>6060</v>
      </c>
      <c r="D8" s="194" t="s">
        <v>17</v>
      </c>
      <c r="E8" s="488">
        <v>15944.89</v>
      </c>
      <c r="F8" s="312"/>
      <c r="G8" s="311"/>
      <c r="H8" s="311"/>
      <c r="I8" s="311"/>
      <c r="J8" s="310"/>
      <c r="K8" s="312"/>
      <c r="L8" s="311"/>
      <c r="M8" s="311"/>
      <c r="N8" s="311"/>
      <c r="O8" s="310"/>
    </row>
    <row r="9" spans="1:16" ht="15.75" thickBot="1" x14ac:dyDescent="0.3">
      <c r="A9" s="483"/>
      <c r="B9" s="483"/>
      <c r="C9" s="486"/>
      <c r="D9" s="279" t="s">
        <v>5</v>
      </c>
      <c r="E9" s="489"/>
      <c r="F9" s="306"/>
      <c r="G9" s="305"/>
      <c r="H9" s="305"/>
      <c r="I9" s="305"/>
      <c r="J9" s="304"/>
      <c r="K9" s="306"/>
      <c r="L9" s="305"/>
      <c r="M9" s="305"/>
      <c r="N9" s="305"/>
      <c r="O9" s="304"/>
    </row>
    <row r="10" spans="1:16" ht="15.75" thickBot="1" x14ac:dyDescent="0.3">
      <c r="A10" s="484"/>
      <c r="B10" s="513"/>
      <c r="C10" s="502"/>
      <c r="D10" s="279" t="s">
        <v>151</v>
      </c>
      <c r="E10" s="192">
        <v>15944.89</v>
      </c>
      <c r="F10" s="313">
        <f t="shared" ref="F10:F71" si="1">E10-SUM(G10:J10)</f>
        <v>9331.0872434468802</v>
      </c>
      <c r="G10" s="105"/>
      <c r="H10" s="105">
        <f>(E10-G10-I10-J10)*(5000000/(E$167-G$167-I$167-J$167))</f>
        <v>6613.8027565531202</v>
      </c>
      <c r="I10" s="105"/>
      <c r="J10" s="104"/>
      <c r="K10" s="313">
        <f>F10/$E10*100</f>
        <v>58.52086306927724</v>
      </c>
      <c r="L10" s="105">
        <f t="shared" ref="L10" si="2">G10/$E10*100</f>
        <v>0</v>
      </c>
      <c r="M10" s="105">
        <f t="shared" ref="M10" si="3">H10/$E10*100</f>
        <v>41.47913693072276</v>
      </c>
      <c r="N10" s="105">
        <f t="shared" ref="N10" si="4">I10/$E10*100</f>
        <v>0</v>
      </c>
      <c r="O10" s="104">
        <f t="shared" ref="O10" si="5">J10/$E10*100</f>
        <v>0</v>
      </c>
    </row>
    <row r="11" spans="1:16" ht="15.75" thickBot="1" x14ac:dyDescent="0.3">
      <c r="A11" s="24">
        <v>600</v>
      </c>
      <c r="B11" s="2"/>
      <c r="C11" s="3"/>
      <c r="D11" s="2" t="s">
        <v>2</v>
      </c>
      <c r="E11" s="152">
        <v>6585148.5800000001</v>
      </c>
      <c r="F11" s="312"/>
      <c r="G11" s="311"/>
      <c r="H11" s="311"/>
      <c r="I11" s="311"/>
      <c r="J11" s="310"/>
      <c r="K11" s="312"/>
      <c r="L11" s="311"/>
      <c r="M11" s="311"/>
      <c r="N11" s="311"/>
      <c r="O11" s="310"/>
    </row>
    <row r="12" spans="1:16" ht="15.75" thickBot="1" x14ac:dyDescent="0.3">
      <c r="A12" s="482"/>
      <c r="B12" s="4">
        <v>60014</v>
      </c>
      <c r="C12" s="5"/>
      <c r="D12" s="4" t="s">
        <v>3</v>
      </c>
      <c r="E12" s="153">
        <v>1449904.17</v>
      </c>
      <c r="F12" s="309"/>
      <c r="G12" s="308"/>
      <c r="H12" s="308"/>
      <c r="I12" s="308"/>
      <c r="J12" s="307"/>
      <c r="K12" s="309"/>
      <c r="L12" s="308"/>
      <c r="M12" s="308"/>
      <c r="N12" s="308"/>
      <c r="O12" s="307"/>
    </row>
    <row r="13" spans="1:16" ht="51" x14ac:dyDescent="0.25">
      <c r="A13" s="483"/>
      <c r="B13" s="482"/>
      <c r="C13" s="485">
        <v>6300</v>
      </c>
      <c r="D13" s="193" t="s">
        <v>4</v>
      </c>
      <c r="E13" s="488">
        <v>1449904.17</v>
      </c>
      <c r="F13" s="309"/>
      <c r="G13" s="308"/>
      <c r="H13" s="308"/>
      <c r="I13" s="308"/>
      <c r="J13" s="307"/>
      <c r="K13" s="309"/>
      <c r="L13" s="308"/>
      <c r="M13" s="308"/>
      <c r="N13" s="308"/>
      <c r="O13" s="307"/>
    </row>
    <row r="14" spans="1:16" ht="15.75" thickBot="1" x14ac:dyDescent="0.3">
      <c r="A14" s="483"/>
      <c r="B14" s="483"/>
      <c r="C14" s="486"/>
      <c r="D14" s="195" t="s">
        <v>5</v>
      </c>
      <c r="E14" s="489"/>
      <c r="F14" s="306"/>
      <c r="G14" s="305"/>
      <c r="H14" s="305"/>
      <c r="I14" s="305"/>
      <c r="J14" s="304"/>
      <c r="K14" s="306"/>
      <c r="L14" s="305"/>
      <c r="M14" s="305"/>
      <c r="N14" s="305"/>
      <c r="O14" s="304"/>
    </row>
    <row r="15" spans="1:16" ht="15.75" thickBot="1" x14ac:dyDescent="0.3">
      <c r="A15" s="483"/>
      <c r="B15" s="483"/>
      <c r="C15" s="486"/>
      <c r="D15" s="195" t="s">
        <v>10</v>
      </c>
      <c r="E15" s="192">
        <v>100000</v>
      </c>
      <c r="F15" s="313">
        <f t="shared" si="1"/>
        <v>58520.863069277242</v>
      </c>
      <c r="G15" s="105"/>
      <c r="H15" s="105">
        <f>(E15-G15-I15-J15)*(5000000/(E$167-G$167-I$167-J$167))</f>
        <v>41479.136930722758</v>
      </c>
      <c r="I15" s="105"/>
      <c r="J15" s="104"/>
      <c r="K15" s="313">
        <f>F15/$E15*100</f>
        <v>58.52086306927724</v>
      </c>
      <c r="L15" s="105">
        <f t="shared" ref="L15" si="6">G15/$E15*100</f>
        <v>0</v>
      </c>
      <c r="M15" s="105">
        <f t="shared" ref="M15" si="7">H15/$E15*100</f>
        <v>41.47913693072276</v>
      </c>
      <c r="N15" s="105">
        <f t="shared" ref="N15" si="8">I15/$E15*100</f>
        <v>0</v>
      </c>
      <c r="O15" s="104">
        <f t="shared" ref="O15" si="9">J15/$E15*100</f>
        <v>0</v>
      </c>
    </row>
    <row r="16" spans="1:16" ht="15.75" thickBot="1" x14ac:dyDescent="0.3">
      <c r="A16" s="483"/>
      <c r="B16" s="483"/>
      <c r="C16" s="486"/>
      <c r="D16" s="195" t="s">
        <v>152</v>
      </c>
      <c r="E16" s="192">
        <v>899904.17</v>
      </c>
      <c r="F16" s="313">
        <f t="shared" si="1"/>
        <v>526631.6870804159</v>
      </c>
      <c r="G16" s="105"/>
      <c r="H16" s="105">
        <f t="shared" ref="H16:H17" si="10">(E16-G16-I16-J16)*(5000000/(E$167-G$167-I$167-J$167))</f>
        <v>373272.48291958414</v>
      </c>
      <c r="I16" s="105"/>
      <c r="J16" s="104"/>
      <c r="K16" s="313">
        <f t="shared" ref="K16:K17" si="11">F16/$E16*100</f>
        <v>58.52086306927724</v>
      </c>
      <c r="L16" s="105">
        <f t="shared" ref="L16:L17" si="12">G16/$E16*100</f>
        <v>0</v>
      </c>
      <c r="M16" s="105">
        <f t="shared" ref="M16:M17" si="13">H16/$E16*100</f>
        <v>41.47913693072276</v>
      </c>
      <c r="N16" s="105">
        <f t="shared" ref="N16:N17" si="14">I16/$E16*100</f>
        <v>0</v>
      </c>
      <c r="O16" s="104">
        <f t="shared" ref="O16:O17" si="15">J16/$E16*100</f>
        <v>0</v>
      </c>
    </row>
    <row r="17" spans="1:15" ht="15.75" thickBot="1" x14ac:dyDescent="0.3">
      <c r="A17" s="483"/>
      <c r="B17" s="484"/>
      <c r="C17" s="487"/>
      <c r="D17" s="195" t="s">
        <v>153</v>
      </c>
      <c r="E17" s="192">
        <v>450000</v>
      </c>
      <c r="F17" s="313">
        <f t="shared" si="1"/>
        <v>263343.88381174754</v>
      </c>
      <c r="G17" s="105"/>
      <c r="H17" s="105">
        <f t="shared" si="10"/>
        <v>186656.11618825243</v>
      </c>
      <c r="I17" s="105"/>
      <c r="J17" s="104"/>
      <c r="K17" s="313">
        <f t="shared" si="11"/>
        <v>58.520863069277226</v>
      </c>
      <c r="L17" s="105">
        <f t="shared" si="12"/>
        <v>0</v>
      </c>
      <c r="M17" s="105">
        <f t="shared" si="13"/>
        <v>41.479136930722767</v>
      </c>
      <c r="N17" s="105">
        <f t="shared" si="14"/>
        <v>0</v>
      </c>
      <c r="O17" s="104">
        <f t="shared" si="15"/>
        <v>0</v>
      </c>
    </row>
    <row r="18" spans="1:15" ht="15.75" thickBot="1" x14ac:dyDescent="0.3">
      <c r="A18" s="483"/>
      <c r="B18" s="4">
        <v>60016</v>
      </c>
      <c r="C18" s="5"/>
      <c r="D18" s="4" t="s">
        <v>7</v>
      </c>
      <c r="E18" s="153">
        <v>5135244.41</v>
      </c>
      <c r="F18" s="312"/>
      <c r="G18" s="311"/>
      <c r="H18" s="311"/>
      <c r="I18" s="311"/>
      <c r="J18" s="310"/>
      <c r="K18" s="312"/>
      <c r="L18" s="311"/>
      <c r="M18" s="311"/>
      <c r="N18" s="311"/>
      <c r="O18" s="310"/>
    </row>
    <row r="19" spans="1:15" x14ac:dyDescent="0.25">
      <c r="A19" s="483"/>
      <c r="B19" s="482"/>
      <c r="C19" s="485">
        <v>6050</v>
      </c>
      <c r="D19" s="193" t="s">
        <v>8</v>
      </c>
      <c r="E19" s="488">
        <v>3921423.89</v>
      </c>
      <c r="F19" s="309"/>
      <c r="G19" s="308"/>
      <c r="H19" s="308"/>
      <c r="I19" s="308"/>
      <c r="J19" s="307"/>
      <c r="K19" s="309"/>
      <c r="L19" s="308"/>
      <c r="M19" s="308"/>
      <c r="N19" s="308"/>
      <c r="O19" s="307"/>
    </row>
    <row r="20" spans="1:15" ht="15.75" thickBot="1" x14ac:dyDescent="0.3">
      <c r="A20" s="483"/>
      <c r="B20" s="483"/>
      <c r="C20" s="486"/>
      <c r="D20" s="195" t="s">
        <v>5</v>
      </c>
      <c r="E20" s="489"/>
      <c r="F20" s="306"/>
      <c r="G20" s="305"/>
      <c r="H20" s="305"/>
      <c r="I20" s="305"/>
      <c r="J20" s="304"/>
      <c r="K20" s="306"/>
      <c r="L20" s="305"/>
      <c r="M20" s="305"/>
      <c r="N20" s="305"/>
      <c r="O20" s="304"/>
    </row>
    <row r="21" spans="1:15" ht="15.75" thickBot="1" x14ac:dyDescent="0.3">
      <c r="A21" s="483"/>
      <c r="B21" s="483"/>
      <c r="C21" s="486"/>
      <c r="D21" s="195" t="s">
        <v>10</v>
      </c>
      <c r="E21" s="192">
        <v>34925</v>
      </c>
      <c r="F21" s="313">
        <f t="shared" si="1"/>
        <v>20438.411426945077</v>
      </c>
      <c r="G21" s="105"/>
      <c r="H21" s="105">
        <f>(E21-G21-I21-J21)*(5000000/(E$167-G$167-I$167-J$167))</f>
        <v>14486.588573054923</v>
      </c>
      <c r="I21" s="105"/>
      <c r="J21" s="104"/>
      <c r="K21" s="313">
        <f t="shared" ref="K21" si="16">F21/$E21*100</f>
        <v>58.52086306927724</v>
      </c>
      <c r="L21" s="105">
        <f t="shared" ref="L21" si="17">G21/$E21*100</f>
        <v>0</v>
      </c>
      <c r="M21" s="105">
        <f t="shared" ref="M21" si="18">H21/$E21*100</f>
        <v>41.47913693072276</v>
      </c>
      <c r="N21" s="105">
        <f t="shared" ref="N21" si="19">I21/$E21*100</f>
        <v>0</v>
      </c>
      <c r="O21" s="104">
        <f t="shared" ref="O21" si="20">J21/$E21*100</f>
        <v>0</v>
      </c>
    </row>
    <row r="22" spans="1:15" ht="15.75" thickBot="1" x14ac:dyDescent="0.3">
      <c r="A22" s="483"/>
      <c r="B22" s="483"/>
      <c r="C22" s="486"/>
      <c r="D22" s="195" t="s">
        <v>154</v>
      </c>
      <c r="E22" s="192">
        <v>797745.42</v>
      </c>
      <c r="F22" s="313">
        <f t="shared" si="1"/>
        <v>466847.50487963064</v>
      </c>
      <c r="G22" s="105"/>
      <c r="H22" s="105">
        <f t="shared" ref="H22:H39" si="21">(E22-G22-I22-J22)*(5000000/(E$167-G$167-I$167-J$167))</f>
        <v>330897.91512036941</v>
      </c>
      <c r="I22" s="105"/>
      <c r="J22" s="104"/>
      <c r="K22" s="313">
        <f t="shared" ref="K22:K39" si="22">F22/$E22*100</f>
        <v>58.52086306927724</v>
      </c>
      <c r="L22" s="105">
        <f t="shared" ref="L22:L39" si="23">G22/$E22*100</f>
        <v>0</v>
      </c>
      <c r="M22" s="105">
        <f t="shared" ref="M22:M39" si="24">H22/$E22*100</f>
        <v>41.47913693072276</v>
      </c>
      <c r="N22" s="105">
        <f t="shared" ref="N22:N39" si="25">I22/$E22*100</f>
        <v>0</v>
      </c>
      <c r="O22" s="104">
        <f t="shared" ref="O22:O39" si="26">J22/$E22*100</f>
        <v>0</v>
      </c>
    </row>
    <row r="23" spans="1:15" ht="26.25" thickBot="1" x14ac:dyDescent="0.3">
      <c r="A23" s="483"/>
      <c r="B23" s="483"/>
      <c r="C23" s="486"/>
      <c r="D23" s="195" t="s">
        <v>155</v>
      </c>
      <c r="E23" s="192">
        <v>134013.62</v>
      </c>
      <c r="F23" s="313">
        <f t="shared" si="1"/>
        <v>78425.927054381536</v>
      </c>
      <c r="G23" s="105"/>
      <c r="H23" s="105">
        <f t="shared" si="21"/>
        <v>55587.692945618459</v>
      </c>
      <c r="I23" s="105"/>
      <c r="J23" s="104"/>
      <c r="K23" s="313">
        <f t="shared" si="22"/>
        <v>58.52086306927724</v>
      </c>
      <c r="L23" s="105">
        <f t="shared" si="23"/>
        <v>0</v>
      </c>
      <c r="M23" s="105">
        <f t="shared" si="24"/>
        <v>41.47913693072276</v>
      </c>
      <c r="N23" s="105">
        <f t="shared" si="25"/>
        <v>0</v>
      </c>
      <c r="O23" s="104">
        <f t="shared" si="26"/>
        <v>0</v>
      </c>
    </row>
    <row r="24" spans="1:15" ht="15.75" thickBot="1" x14ac:dyDescent="0.3">
      <c r="A24" s="483"/>
      <c r="B24" s="483"/>
      <c r="C24" s="486"/>
      <c r="D24" s="195" t="s">
        <v>98</v>
      </c>
      <c r="E24" s="192">
        <v>9997.6</v>
      </c>
      <c r="F24" s="313">
        <f t="shared" si="1"/>
        <v>5850.6818062140619</v>
      </c>
      <c r="G24" s="105"/>
      <c r="H24" s="105">
        <f t="shared" si="21"/>
        <v>4146.9181937859385</v>
      </c>
      <c r="I24" s="105"/>
      <c r="J24" s="104"/>
      <c r="K24" s="313">
        <f t="shared" si="22"/>
        <v>58.52086306927724</v>
      </c>
      <c r="L24" s="105">
        <f t="shared" si="23"/>
        <v>0</v>
      </c>
      <c r="M24" s="105">
        <f t="shared" si="24"/>
        <v>41.479136930722753</v>
      </c>
      <c r="N24" s="105">
        <f t="shared" si="25"/>
        <v>0</v>
      </c>
      <c r="O24" s="104">
        <f t="shared" si="26"/>
        <v>0</v>
      </c>
    </row>
    <row r="25" spans="1:15" ht="15.75" thickBot="1" x14ac:dyDescent="0.3">
      <c r="A25" s="483"/>
      <c r="B25" s="483"/>
      <c r="C25" s="486"/>
      <c r="D25" s="195" t="s">
        <v>101</v>
      </c>
      <c r="E25" s="192">
        <v>277565.44</v>
      </c>
      <c r="F25" s="313">
        <f t="shared" si="1"/>
        <v>162433.69107003688</v>
      </c>
      <c r="G25" s="105"/>
      <c r="H25" s="105">
        <f t="shared" si="21"/>
        <v>115131.74892996313</v>
      </c>
      <c r="I25" s="105"/>
      <c r="J25" s="104"/>
      <c r="K25" s="313">
        <f t="shared" si="22"/>
        <v>58.52086306927724</v>
      </c>
      <c r="L25" s="105">
        <f t="shared" si="23"/>
        <v>0</v>
      </c>
      <c r="M25" s="105">
        <f t="shared" si="24"/>
        <v>41.47913693072276</v>
      </c>
      <c r="N25" s="105">
        <f t="shared" si="25"/>
        <v>0</v>
      </c>
      <c r="O25" s="104">
        <f t="shared" si="26"/>
        <v>0</v>
      </c>
    </row>
    <row r="26" spans="1:15" ht="15.75" thickBot="1" x14ac:dyDescent="0.3">
      <c r="A26" s="483"/>
      <c r="B26" s="483"/>
      <c r="C26" s="486"/>
      <c r="D26" s="195" t="s">
        <v>156</v>
      </c>
      <c r="E26" s="192">
        <v>18500.21</v>
      </c>
      <c r="F26" s="313">
        <f t="shared" si="1"/>
        <v>10826.482561628734</v>
      </c>
      <c r="G26" s="105"/>
      <c r="H26" s="105">
        <f t="shared" si="21"/>
        <v>7673.7274383712647</v>
      </c>
      <c r="I26" s="105"/>
      <c r="J26" s="104"/>
      <c r="K26" s="313">
        <f t="shared" si="22"/>
        <v>58.52086306927724</v>
      </c>
      <c r="L26" s="105">
        <f t="shared" si="23"/>
        <v>0</v>
      </c>
      <c r="M26" s="105">
        <f t="shared" si="24"/>
        <v>41.47913693072276</v>
      </c>
      <c r="N26" s="105">
        <f t="shared" si="25"/>
        <v>0</v>
      </c>
      <c r="O26" s="104">
        <f t="shared" si="26"/>
        <v>0</v>
      </c>
    </row>
    <row r="27" spans="1:15" ht="15.75" thickBot="1" x14ac:dyDescent="0.3">
      <c r="A27" s="483"/>
      <c r="B27" s="483"/>
      <c r="C27" s="486"/>
      <c r="D27" s="195" t="s">
        <v>157</v>
      </c>
      <c r="E27" s="192">
        <v>426940.31</v>
      </c>
      <c r="F27" s="313">
        <f t="shared" si="1"/>
        <v>249849.15420264777</v>
      </c>
      <c r="G27" s="105"/>
      <c r="H27" s="105">
        <f t="shared" si="21"/>
        <v>177091.15579735223</v>
      </c>
      <c r="I27" s="105"/>
      <c r="J27" s="104"/>
      <c r="K27" s="313">
        <f t="shared" si="22"/>
        <v>58.52086306927724</v>
      </c>
      <c r="L27" s="105">
        <f t="shared" si="23"/>
        <v>0</v>
      </c>
      <c r="M27" s="105">
        <f t="shared" si="24"/>
        <v>41.47913693072276</v>
      </c>
      <c r="N27" s="105">
        <f t="shared" si="25"/>
        <v>0</v>
      </c>
      <c r="O27" s="104">
        <f t="shared" si="26"/>
        <v>0</v>
      </c>
    </row>
    <row r="28" spans="1:15" ht="15.75" thickBot="1" x14ac:dyDescent="0.3">
      <c r="A28" s="483"/>
      <c r="B28" s="483"/>
      <c r="C28" s="486"/>
      <c r="D28" s="195" t="s">
        <v>158</v>
      </c>
      <c r="E28" s="192">
        <v>25739.43</v>
      </c>
      <c r="F28" s="313">
        <f t="shared" si="1"/>
        <v>15062.936585112468</v>
      </c>
      <c r="G28" s="105"/>
      <c r="H28" s="105">
        <f t="shared" si="21"/>
        <v>10676.493414887533</v>
      </c>
      <c r="I28" s="105"/>
      <c r="J28" s="104"/>
      <c r="K28" s="313">
        <f t="shared" si="22"/>
        <v>58.52086306927724</v>
      </c>
      <c r="L28" s="105">
        <f t="shared" si="23"/>
        <v>0</v>
      </c>
      <c r="M28" s="105">
        <f t="shared" si="24"/>
        <v>41.47913693072276</v>
      </c>
      <c r="N28" s="105">
        <f t="shared" si="25"/>
        <v>0</v>
      </c>
      <c r="O28" s="104">
        <f t="shared" si="26"/>
        <v>0</v>
      </c>
    </row>
    <row r="29" spans="1:15" ht="15.75" thickBot="1" x14ac:dyDescent="0.3">
      <c r="A29" s="483"/>
      <c r="B29" s="483"/>
      <c r="C29" s="486"/>
      <c r="D29" s="195" t="s">
        <v>159</v>
      </c>
      <c r="E29" s="192">
        <v>351534.12</v>
      </c>
      <c r="F29" s="313">
        <f t="shared" si="1"/>
        <v>188988.15886095626</v>
      </c>
      <c r="G29" s="105">
        <v>28592.61</v>
      </c>
      <c r="H29" s="105">
        <f t="shared" si="21"/>
        <v>133953.35113904375</v>
      </c>
      <c r="I29" s="105"/>
      <c r="J29" s="104"/>
      <c r="K29" s="313">
        <f t="shared" si="22"/>
        <v>53.760971726146032</v>
      </c>
      <c r="L29" s="105">
        <f t="shared" si="23"/>
        <v>8.1336656595382557</v>
      </c>
      <c r="M29" s="105">
        <f t="shared" si="24"/>
        <v>38.105362614315716</v>
      </c>
      <c r="N29" s="105">
        <f t="shared" si="25"/>
        <v>0</v>
      </c>
      <c r="O29" s="104">
        <f t="shared" si="26"/>
        <v>0</v>
      </c>
    </row>
    <row r="30" spans="1:15" ht="15.75" thickBot="1" x14ac:dyDescent="0.3">
      <c r="A30" s="483"/>
      <c r="B30" s="483"/>
      <c r="C30" s="486"/>
      <c r="D30" s="195" t="s">
        <v>12</v>
      </c>
      <c r="E30" s="192">
        <v>59000</v>
      </c>
      <c r="F30" s="313">
        <f t="shared" si="1"/>
        <v>34527.309210873573</v>
      </c>
      <c r="G30" s="105"/>
      <c r="H30" s="105">
        <f t="shared" si="21"/>
        <v>24472.690789126427</v>
      </c>
      <c r="I30" s="105"/>
      <c r="J30" s="104"/>
      <c r="K30" s="313">
        <f t="shared" si="22"/>
        <v>58.52086306927724</v>
      </c>
      <c r="L30" s="105">
        <f t="shared" si="23"/>
        <v>0</v>
      </c>
      <c r="M30" s="105">
        <f t="shared" si="24"/>
        <v>41.47913693072276</v>
      </c>
      <c r="N30" s="105">
        <f t="shared" si="25"/>
        <v>0</v>
      </c>
      <c r="O30" s="104">
        <f t="shared" si="26"/>
        <v>0</v>
      </c>
    </row>
    <row r="31" spans="1:15" ht="15.75" thickBot="1" x14ac:dyDescent="0.3">
      <c r="A31" s="483"/>
      <c r="B31" s="483"/>
      <c r="C31" s="486"/>
      <c r="D31" s="195" t="s">
        <v>104</v>
      </c>
      <c r="E31" s="192">
        <v>28304</v>
      </c>
      <c r="F31" s="313">
        <f t="shared" si="1"/>
        <v>16563.745083128229</v>
      </c>
      <c r="G31" s="105"/>
      <c r="H31" s="105">
        <f t="shared" si="21"/>
        <v>11740.254916871771</v>
      </c>
      <c r="I31" s="105"/>
      <c r="J31" s="104"/>
      <c r="K31" s="313">
        <f t="shared" si="22"/>
        <v>58.52086306927724</v>
      </c>
      <c r="L31" s="105">
        <f t="shared" si="23"/>
        <v>0</v>
      </c>
      <c r="M31" s="105">
        <f t="shared" si="24"/>
        <v>41.47913693072276</v>
      </c>
      <c r="N31" s="105">
        <f t="shared" si="25"/>
        <v>0</v>
      </c>
      <c r="O31" s="104">
        <f t="shared" si="26"/>
        <v>0</v>
      </c>
    </row>
    <row r="32" spans="1:15" ht="15.75" thickBot="1" x14ac:dyDescent="0.3">
      <c r="A32" s="483"/>
      <c r="B32" s="483"/>
      <c r="C32" s="486"/>
      <c r="D32" s="195" t="s">
        <v>105</v>
      </c>
      <c r="E32" s="192">
        <v>66532.36</v>
      </c>
      <c r="F32" s="313">
        <f t="shared" si="1"/>
        <v>38935.311292358587</v>
      </c>
      <c r="G32" s="105"/>
      <c r="H32" s="105">
        <f t="shared" si="21"/>
        <v>27597.048707641417</v>
      </c>
      <c r="I32" s="105"/>
      <c r="J32" s="104"/>
      <c r="K32" s="313">
        <f t="shared" si="22"/>
        <v>58.52086306927724</v>
      </c>
      <c r="L32" s="105">
        <f t="shared" si="23"/>
        <v>0</v>
      </c>
      <c r="M32" s="105">
        <f t="shared" si="24"/>
        <v>41.47913693072276</v>
      </c>
      <c r="N32" s="105">
        <f t="shared" si="25"/>
        <v>0</v>
      </c>
      <c r="O32" s="104">
        <f t="shared" si="26"/>
        <v>0</v>
      </c>
    </row>
    <row r="33" spans="1:15" ht="15.75" thickBot="1" x14ac:dyDescent="0.3">
      <c r="A33" s="483"/>
      <c r="B33" s="483"/>
      <c r="C33" s="486"/>
      <c r="D33" s="195" t="s">
        <v>106</v>
      </c>
      <c r="E33" s="192">
        <v>100700</v>
      </c>
      <c r="F33" s="313">
        <f t="shared" si="1"/>
        <v>58930.509110762177</v>
      </c>
      <c r="G33" s="105"/>
      <c r="H33" s="105">
        <f t="shared" si="21"/>
        <v>41769.490889237823</v>
      </c>
      <c r="I33" s="105"/>
      <c r="J33" s="104"/>
      <c r="K33" s="313">
        <f t="shared" si="22"/>
        <v>58.52086306927724</v>
      </c>
      <c r="L33" s="105">
        <f t="shared" si="23"/>
        <v>0</v>
      </c>
      <c r="M33" s="105">
        <f t="shared" si="24"/>
        <v>41.479136930722767</v>
      </c>
      <c r="N33" s="105">
        <f t="shared" si="25"/>
        <v>0</v>
      </c>
      <c r="O33" s="104">
        <f t="shared" si="26"/>
        <v>0</v>
      </c>
    </row>
    <row r="34" spans="1:15" ht="15.75" thickBot="1" x14ac:dyDescent="0.3">
      <c r="A34" s="483"/>
      <c r="B34" s="483"/>
      <c r="C34" s="486"/>
      <c r="D34" s="195" t="s">
        <v>102</v>
      </c>
      <c r="E34" s="192">
        <v>632032.27</v>
      </c>
      <c r="F34" s="313">
        <f t="shared" si="1"/>
        <v>339786.6909709553</v>
      </c>
      <c r="G34" s="105">
        <v>51407.39</v>
      </c>
      <c r="H34" s="105">
        <f t="shared" si="21"/>
        <v>240838.1890290447</v>
      </c>
      <c r="I34" s="105"/>
      <c r="J34" s="104"/>
      <c r="K34" s="313">
        <f t="shared" si="22"/>
        <v>53.760971883754493</v>
      </c>
      <c r="L34" s="105">
        <f t="shared" si="23"/>
        <v>8.1336653902181286</v>
      </c>
      <c r="M34" s="105">
        <f t="shared" si="24"/>
        <v>38.105362726027373</v>
      </c>
      <c r="N34" s="105">
        <f t="shared" si="25"/>
        <v>0</v>
      </c>
      <c r="O34" s="104">
        <f t="shared" si="26"/>
        <v>0</v>
      </c>
    </row>
    <row r="35" spans="1:15" ht="15.75" thickBot="1" x14ac:dyDescent="0.3">
      <c r="A35" s="483"/>
      <c r="B35" s="483"/>
      <c r="C35" s="486"/>
      <c r="D35" s="195" t="s">
        <v>160</v>
      </c>
      <c r="E35" s="192">
        <v>23518.98</v>
      </c>
      <c r="F35" s="313">
        <f t="shared" si="1"/>
        <v>13763.510081090701</v>
      </c>
      <c r="G35" s="105"/>
      <c r="H35" s="105">
        <f t="shared" si="21"/>
        <v>9755.4699189092989</v>
      </c>
      <c r="I35" s="105"/>
      <c r="J35" s="104"/>
      <c r="K35" s="313">
        <f t="shared" si="22"/>
        <v>58.52086306927724</v>
      </c>
      <c r="L35" s="105">
        <f t="shared" si="23"/>
        <v>0</v>
      </c>
      <c r="M35" s="105">
        <f t="shared" si="24"/>
        <v>41.47913693072276</v>
      </c>
      <c r="N35" s="105">
        <f t="shared" si="25"/>
        <v>0</v>
      </c>
      <c r="O35" s="104">
        <f t="shared" si="26"/>
        <v>0</v>
      </c>
    </row>
    <row r="36" spans="1:15" ht="15.75" thickBot="1" x14ac:dyDescent="0.3">
      <c r="A36" s="483"/>
      <c r="B36" s="483"/>
      <c r="C36" s="486"/>
      <c r="D36" s="195" t="s">
        <v>161</v>
      </c>
      <c r="E36" s="192">
        <v>48000</v>
      </c>
      <c r="F36" s="313">
        <f t="shared" si="1"/>
        <v>28090.014273253077</v>
      </c>
      <c r="G36" s="105"/>
      <c r="H36" s="105">
        <f t="shared" si="21"/>
        <v>19909.985726746923</v>
      </c>
      <c r="I36" s="105"/>
      <c r="J36" s="104"/>
      <c r="K36" s="313">
        <f t="shared" si="22"/>
        <v>58.52086306927724</v>
      </c>
      <c r="L36" s="105">
        <f t="shared" si="23"/>
        <v>0</v>
      </c>
      <c r="M36" s="105">
        <f t="shared" si="24"/>
        <v>41.479136930722753</v>
      </c>
      <c r="N36" s="105">
        <f t="shared" si="25"/>
        <v>0</v>
      </c>
      <c r="O36" s="104">
        <f t="shared" si="26"/>
        <v>0</v>
      </c>
    </row>
    <row r="37" spans="1:15" ht="15.75" thickBot="1" x14ac:dyDescent="0.3">
      <c r="A37" s="483"/>
      <c r="B37" s="483"/>
      <c r="C37" s="486"/>
      <c r="D37" s="195" t="s">
        <v>162</v>
      </c>
      <c r="E37" s="192">
        <v>50000</v>
      </c>
      <c r="F37" s="313">
        <f t="shared" si="1"/>
        <v>29260.431534638621</v>
      </c>
      <c r="G37" s="105"/>
      <c r="H37" s="105">
        <f t="shared" si="21"/>
        <v>20739.568465361379</v>
      </c>
      <c r="I37" s="105"/>
      <c r="J37" s="104"/>
      <c r="K37" s="313">
        <f t="shared" si="22"/>
        <v>58.52086306927724</v>
      </c>
      <c r="L37" s="105">
        <f t="shared" si="23"/>
        <v>0</v>
      </c>
      <c r="M37" s="105">
        <f t="shared" si="24"/>
        <v>41.47913693072276</v>
      </c>
      <c r="N37" s="105">
        <f t="shared" si="25"/>
        <v>0</v>
      </c>
      <c r="O37" s="104">
        <f t="shared" si="26"/>
        <v>0</v>
      </c>
    </row>
    <row r="38" spans="1:15" ht="15.75" thickBot="1" x14ac:dyDescent="0.3">
      <c r="A38" s="483"/>
      <c r="B38" s="483"/>
      <c r="C38" s="486"/>
      <c r="D38" s="195" t="s">
        <v>163</v>
      </c>
      <c r="E38" s="192">
        <v>596375.13</v>
      </c>
      <c r="F38" s="313">
        <f t="shared" si="1"/>
        <v>349003.87320652412</v>
      </c>
      <c r="G38" s="105"/>
      <c r="H38" s="105">
        <f t="shared" si="21"/>
        <v>247371.25679347588</v>
      </c>
      <c r="I38" s="105"/>
      <c r="J38" s="104"/>
      <c r="K38" s="313">
        <f t="shared" si="22"/>
        <v>58.52086306927724</v>
      </c>
      <c r="L38" s="105">
        <f t="shared" si="23"/>
        <v>0</v>
      </c>
      <c r="M38" s="105">
        <f t="shared" si="24"/>
        <v>41.47913693072276</v>
      </c>
      <c r="N38" s="105">
        <f t="shared" si="25"/>
        <v>0</v>
      </c>
      <c r="O38" s="104">
        <f t="shared" si="26"/>
        <v>0</v>
      </c>
    </row>
    <row r="39" spans="1:15" ht="15.75" thickBot="1" x14ac:dyDescent="0.3">
      <c r="A39" s="483"/>
      <c r="B39" s="483"/>
      <c r="C39" s="487"/>
      <c r="D39" s="195" t="s">
        <v>164</v>
      </c>
      <c r="E39" s="192">
        <v>240000</v>
      </c>
      <c r="F39" s="313">
        <f t="shared" si="1"/>
        <v>140450.07136626536</v>
      </c>
      <c r="G39" s="105"/>
      <c r="H39" s="105">
        <f t="shared" si="21"/>
        <v>99549.928633734628</v>
      </c>
      <c r="I39" s="105"/>
      <c r="J39" s="104"/>
      <c r="K39" s="313">
        <f t="shared" si="22"/>
        <v>58.520863069277226</v>
      </c>
      <c r="L39" s="105">
        <f t="shared" si="23"/>
        <v>0</v>
      </c>
      <c r="M39" s="105">
        <f t="shared" si="24"/>
        <v>41.47913693072276</v>
      </c>
      <c r="N39" s="105">
        <f t="shared" si="25"/>
        <v>0</v>
      </c>
      <c r="O39" s="104">
        <f t="shared" si="26"/>
        <v>0</v>
      </c>
    </row>
    <row r="40" spans="1:15" x14ac:dyDescent="0.25">
      <c r="A40" s="483"/>
      <c r="B40" s="483"/>
      <c r="C40" s="485">
        <v>6060</v>
      </c>
      <c r="D40" s="193" t="s">
        <v>17</v>
      </c>
      <c r="E40" s="488">
        <v>1213820.52</v>
      </c>
      <c r="F40" s="312"/>
      <c r="G40" s="311"/>
      <c r="H40" s="311"/>
      <c r="I40" s="311"/>
      <c r="J40" s="310"/>
      <c r="K40" s="312"/>
      <c r="L40" s="311"/>
      <c r="M40" s="311"/>
      <c r="N40" s="311"/>
      <c r="O40" s="310"/>
    </row>
    <row r="41" spans="1:15" ht="15.75" thickBot="1" x14ac:dyDescent="0.3">
      <c r="A41" s="483"/>
      <c r="B41" s="483"/>
      <c r="C41" s="486"/>
      <c r="D41" s="195" t="s">
        <v>5</v>
      </c>
      <c r="E41" s="489"/>
      <c r="F41" s="306"/>
      <c r="G41" s="305"/>
      <c r="H41" s="305"/>
      <c r="I41" s="305"/>
      <c r="J41" s="304"/>
      <c r="K41" s="306"/>
      <c r="L41" s="305"/>
      <c r="M41" s="305"/>
      <c r="N41" s="305"/>
      <c r="O41" s="304"/>
    </row>
    <row r="42" spans="1:15" ht="15.75" thickBot="1" x14ac:dyDescent="0.3">
      <c r="A42" s="483"/>
      <c r="B42" s="483"/>
      <c r="C42" s="486"/>
      <c r="D42" s="195" t="s">
        <v>165</v>
      </c>
      <c r="E42" s="192">
        <v>1197820.52</v>
      </c>
      <c r="F42" s="313">
        <f t="shared" si="1"/>
        <v>700974.90632490464</v>
      </c>
      <c r="G42" s="105"/>
      <c r="H42" s="105">
        <f t="shared" ref="H42:H43" si="27">(E42-G42-I42-J42)*(5000000/(E$167-G$167-I$167-J$167))</f>
        <v>496845.61367509543</v>
      </c>
      <c r="I42" s="105"/>
      <c r="J42" s="104"/>
      <c r="K42" s="313">
        <f t="shared" ref="K42" si="28">F42/$E42*100</f>
        <v>58.52086306927724</v>
      </c>
      <c r="L42" s="105">
        <f t="shared" ref="L42" si="29">G42/$E42*100</f>
        <v>0</v>
      </c>
      <c r="M42" s="105">
        <f t="shared" ref="M42" si="30">H42/$E42*100</f>
        <v>41.47913693072276</v>
      </c>
      <c r="N42" s="105">
        <f t="shared" ref="N42" si="31">I42/$E42*100</f>
        <v>0</v>
      </c>
      <c r="O42" s="104">
        <f t="shared" ref="O42" si="32">J42/$E42*100</f>
        <v>0</v>
      </c>
    </row>
    <row r="43" spans="1:15" ht="15.75" thickBot="1" x14ac:dyDescent="0.3">
      <c r="A43" s="484"/>
      <c r="B43" s="484"/>
      <c r="C43" s="487"/>
      <c r="D43" s="195" t="s">
        <v>166</v>
      </c>
      <c r="E43" s="192">
        <v>16000</v>
      </c>
      <c r="F43" s="313">
        <f t="shared" si="1"/>
        <v>9363.3380910843589</v>
      </c>
      <c r="G43" s="105"/>
      <c r="H43" s="105">
        <f t="shared" si="27"/>
        <v>6636.6619089156411</v>
      </c>
      <c r="I43" s="105"/>
      <c r="J43" s="104"/>
      <c r="K43" s="313">
        <f t="shared" ref="K43" si="33">F43/$E43*100</f>
        <v>58.52086306927724</v>
      </c>
      <c r="L43" s="105">
        <f t="shared" ref="L43" si="34">G43/$E43*100</f>
        <v>0</v>
      </c>
      <c r="M43" s="105">
        <f t="shared" ref="M43" si="35">H43/$E43*100</f>
        <v>41.479136930722753</v>
      </c>
      <c r="N43" s="105">
        <f t="shared" ref="N43" si="36">I43/$E43*100</f>
        <v>0</v>
      </c>
      <c r="O43" s="104">
        <f t="shared" ref="O43" si="37">J43/$E43*100</f>
        <v>0</v>
      </c>
    </row>
    <row r="44" spans="1:15" ht="15.75" thickBot="1" x14ac:dyDescent="0.3">
      <c r="A44" s="2">
        <v>630</v>
      </c>
      <c r="B44" s="2"/>
      <c r="C44" s="3"/>
      <c r="D44" s="2" t="s">
        <v>167</v>
      </c>
      <c r="E44" s="152">
        <v>50000</v>
      </c>
      <c r="F44" s="312"/>
      <c r="G44" s="311"/>
      <c r="H44" s="311"/>
      <c r="I44" s="311"/>
      <c r="J44" s="310"/>
      <c r="K44" s="312"/>
      <c r="L44" s="311"/>
      <c r="M44" s="311"/>
      <c r="N44" s="311"/>
      <c r="O44" s="310"/>
    </row>
    <row r="45" spans="1:15" ht="15.75" thickBot="1" x14ac:dyDescent="0.3">
      <c r="A45" s="482"/>
      <c r="B45" s="4">
        <v>63003</v>
      </c>
      <c r="C45" s="5"/>
      <c r="D45" s="4" t="s">
        <v>168</v>
      </c>
      <c r="E45" s="153">
        <v>50000</v>
      </c>
      <c r="F45" s="309"/>
      <c r="G45" s="308"/>
      <c r="H45" s="308"/>
      <c r="I45" s="308"/>
      <c r="J45" s="307"/>
      <c r="K45" s="309"/>
      <c r="L45" s="308"/>
      <c r="M45" s="308"/>
      <c r="N45" s="308"/>
      <c r="O45" s="307"/>
    </row>
    <row r="46" spans="1:15" x14ac:dyDescent="0.25">
      <c r="A46" s="483"/>
      <c r="B46" s="482"/>
      <c r="C46" s="485">
        <v>6050</v>
      </c>
      <c r="D46" s="193" t="s">
        <v>8</v>
      </c>
      <c r="E46" s="488">
        <v>50000</v>
      </c>
      <c r="F46" s="309"/>
      <c r="G46" s="308"/>
      <c r="H46" s="308"/>
      <c r="I46" s="308"/>
      <c r="J46" s="307"/>
      <c r="K46" s="309"/>
      <c r="L46" s="308"/>
      <c r="M46" s="308"/>
      <c r="N46" s="308"/>
      <c r="O46" s="307"/>
    </row>
    <row r="47" spans="1:15" ht="15.75" thickBot="1" x14ac:dyDescent="0.3">
      <c r="A47" s="483"/>
      <c r="B47" s="483"/>
      <c r="C47" s="486"/>
      <c r="D47" s="195" t="s">
        <v>5</v>
      </c>
      <c r="E47" s="489"/>
      <c r="F47" s="306"/>
      <c r="G47" s="305"/>
      <c r="H47" s="305"/>
      <c r="I47" s="305"/>
      <c r="J47" s="304"/>
      <c r="K47" s="306"/>
      <c r="L47" s="305"/>
      <c r="M47" s="305"/>
      <c r="N47" s="305"/>
      <c r="O47" s="304"/>
    </row>
    <row r="48" spans="1:15" ht="15.75" thickBot="1" x14ac:dyDescent="0.3">
      <c r="A48" s="484"/>
      <c r="B48" s="484"/>
      <c r="C48" s="487"/>
      <c r="D48" s="195" t="s">
        <v>169</v>
      </c>
      <c r="E48" s="192">
        <v>50000</v>
      </c>
      <c r="F48" s="313">
        <f t="shared" si="1"/>
        <v>29260.431534638621</v>
      </c>
      <c r="G48" s="105"/>
      <c r="H48" s="105">
        <f t="shared" ref="H48" si="38">(E48-G48-I48-J48)*(5000000/(E$167-G$167-I$167-J$167))</f>
        <v>20739.568465361379</v>
      </c>
      <c r="I48" s="105"/>
      <c r="J48" s="104"/>
      <c r="K48" s="313">
        <f t="shared" ref="K48" si="39">F48/$E48*100</f>
        <v>58.52086306927724</v>
      </c>
      <c r="L48" s="105">
        <f t="shared" ref="L48" si="40">G48/$E48*100</f>
        <v>0</v>
      </c>
      <c r="M48" s="105">
        <f t="shared" ref="M48" si="41">H48/$E48*100</f>
        <v>41.47913693072276</v>
      </c>
      <c r="N48" s="105">
        <f t="shared" ref="N48" si="42">I48/$E48*100</f>
        <v>0</v>
      </c>
      <c r="O48" s="104">
        <f t="shared" ref="O48" si="43">J48/$E48*100</f>
        <v>0</v>
      </c>
    </row>
    <row r="49" spans="1:15" ht="15.75" thickBot="1" x14ac:dyDescent="0.3">
      <c r="A49" s="2">
        <v>700</v>
      </c>
      <c r="B49" s="2"/>
      <c r="C49" s="3"/>
      <c r="D49" s="2" t="s">
        <v>19</v>
      </c>
      <c r="E49" s="152">
        <v>943074.54</v>
      </c>
      <c r="F49" s="312"/>
      <c r="G49" s="311"/>
      <c r="H49" s="311"/>
      <c r="I49" s="311"/>
      <c r="J49" s="310"/>
      <c r="K49" s="312"/>
      <c r="L49" s="311"/>
      <c r="M49" s="311"/>
      <c r="N49" s="311"/>
      <c r="O49" s="310"/>
    </row>
    <row r="50" spans="1:15" ht="15.75" thickBot="1" x14ac:dyDescent="0.3">
      <c r="A50" s="482"/>
      <c r="B50" s="4">
        <v>70005</v>
      </c>
      <c r="C50" s="5"/>
      <c r="D50" s="4" t="s">
        <v>113</v>
      </c>
      <c r="E50" s="153">
        <v>40757.1</v>
      </c>
      <c r="F50" s="309"/>
      <c r="G50" s="308"/>
      <c r="H50" s="308"/>
      <c r="I50" s="308"/>
      <c r="J50" s="307"/>
      <c r="K50" s="309"/>
      <c r="L50" s="308"/>
      <c r="M50" s="308"/>
      <c r="N50" s="308"/>
      <c r="O50" s="307"/>
    </row>
    <row r="51" spans="1:15" x14ac:dyDescent="0.25">
      <c r="A51" s="483"/>
      <c r="B51" s="482"/>
      <c r="C51" s="485">
        <v>6060</v>
      </c>
      <c r="D51" s="193" t="s">
        <v>17</v>
      </c>
      <c r="E51" s="488">
        <v>40757.1</v>
      </c>
      <c r="F51" s="309"/>
      <c r="G51" s="308"/>
      <c r="H51" s="308"/>
      <c r="I51" s="308"/>
      <c r="J51" s="307"/>
      <c r="K51" s="309"/>
      <c r="L51" s="308"/>
      <c r="M51" s="308"/>
      <c r="N51" s="308"/>
      <c r="O51" s="307"/>
    </row>
    <row r="52" spans="1:15" ht="15.75" thickBot="1" x14ac:dyDescent="0.3">
      <c r="A52" s="483"/>
      <c r="B52" s="483"/>
      <c r="C52" s="486"/>
      <c r="D52" s="195" t="s">
        <v>5</v>
      </c>
      <c r="E52" s="489"/>
      <c r="F52" s="306"/>
      <c r="G52" s="305"/>
      <c r="H52" s="305"/>
      <c r="I52" s="305"/>
      <c r="J52" s="304"/>
      <c r="K52" s="306"/>
      <c r="L52" s="305"/>
      <c r="M52" s="305"/>
      <c r="N52" s="305"/>
      <c r="O52" s="304"/>
    </row>
    <row r="53" spans="1:15" ht="15.75" thickBot="1" x14ac:dyDescent="0.3">
      <c r="A53" s="483"/>
      <c r="B53" s="483"/>
      <c r="C53" s="486"/>
      <c r="D53" s="195" t="s">
        <v>170</v>
      </c>
      <c r="E53" s="192">
        <v>512.4</v>
      </c>
      <c r="F53" s="313">
        <f t="shared" si="1"/>
        <v>299.86090236697657</v>
      </c>
      <c r="G53" s="105"/>
      <c r="H53" s="105">
        <f t="shared" ref="H53:H54" si="44">(E53-G53-I53-J53)*(5000000/(E$167-G$167-I$167-J$167))</f>
        <v>212.5390976330234</v>
      </c>
      <c r="I53" s="105"/>
      <c r="J53" s="104"/>
      <c r="K53" s="313">
        <f t="shared" ref="K53" si="45">F53/$E53*100</f>
        <v>58.52086306927724</v>
      </c>
      <c r="L53" s="105">
        <f t="shared" ref="L53" si="46">G53/$E53*100</f>
        <v>0</v>
      </c>
      <c r="M53" s="105">
        <f t="shared" ref="M53" si="47">H53/$E53*100</f>
        <v>41.47913693072276</v>
      </c>
      <c r="N53" s="105">
        <f t="shared" ref="N53" si="48">I53/$E53*100</f>
        <v>0</v>
      </c>
      <c r="O53" s="104">
        <f t="shared" ref="O53" si="49">J53/$E53*100</f>
        <v>0</v>
      </c>
    </row>
    <row r="54" spans="1:15" ht="15.75" thickBot="1" x14ac:dyDescent="0.3">
      <c r="A54" s="483"/>
      <c r="B54" s="484"/>
      <c r="C54" s="502"/>
      <c r="D54" s="195" t="s">
        <v>171</v>
      </c>
      <c r="E54" s="192">
        <v>40244.699999999997</v>
      </c>
      <c r="F54" s="313">
        <f t="shared" si="1"/>
        <v>23551.545779641416</v>
      </c>
      <c r="G54" s="105"/>
      <c r="H54" s="105">
        <f t="shared" si="44"/>
        <v>16693.154220358581</v>
      </c>
      <c r="I54" s="105"/>
      <c r="J54" s="104"/>
      <c r="K54" s="313">
        <f t="shared" ref="K54" si="50">F54/$E54*100</f>
        <v>58.52086306927724</v>
      </c>
      <c r="L54" s="105">
        <f t="shared" ref="L54" si="51">G54/$E54*100</f>
        <v>0</v>
      </c>
      <c r="M54" s="105">
        <f t="shared" ref="M54" si="52">H54/$E54*100</f>
        <v>41.47913693072276</v>
      </c>
      <c r="N54" s="105">
        <f t="shared" ref="N54" si="53">I54/$E54*100</f>
        <v>0</v>
      </c>
      <c r="O54" s="104">
        <f t="shared" ref="O54" si="54">J54/$E54*100</f>
        <v>0</v>
      </c>
    </row>
    <row r="55" spans="1:15" ht="15.75" thickBot="1" x14ac:dyDescent="0.3">
      <c r="A55" s="483"/>
      <c r="B55" s="274">
        <v>70095</v>
      </c>
      <c r="C55" s="333"/>
      <c r="D55" s="22" t="s">
        <v>20</v>
      </c>
      <c r="E55" s="153">
        <v>902317.44</v>
      </c>
      <c r="F55" s="312"/>
      <c r="G55" s="311"/>
      <c r="H55" s="311"/>
      <c r="I55" s="311"/>
      <c r="J55" s="310"/>
      <c r="K55" s="312"/>
      <c r="L55" s="311"/>
      <c r="M55" s="311"/>
      <c r="N55" s="311"/>
      <c r="O55" s="310"/>
    </row>
    <row r="56" spans="1:15" x14ac:dyDescent="0.25">
      <c r="A56" s="483"/>
      <c r="B56" s="482"/>
      <c r="C56" s="503">
        <v>6050</v>
      </c>
      <c r="D56" s="193" t="s">
        <v>8</v>
      </c>
      <c r="E56" s="488">
        <v>902317.44</v>
      </c>
      <c r="F56" s="309"/>
      <c r="G56" s="308"/>
      <c r="H56" s="308"/>
      <c r="I56" s="308"/>
      <c r="J56" s="307"/>
      <c r="K56" s="309"/>
      <c r="L56" s="308"/>
      <c r="M56" s="308"/>
      <c r="N56" s="308"/>
      <c r="O56" s="307"/>
    </row>
    <row r="57" spans="1:15" ht="15.75" thickBot="1" x14ac:dyDescent="0.3">
      <c r="A57" s="483"/>
      <c r="B57" s="483"/>
      <c r="C57" s="486"/>
      <c r="D57" s="195" t="s">
        <v>5</v>
      </c>
      <c r="E57" s="489"/>
      <c r="F57" s="306"/>
      <c r="G57" s="305"/>
      <c r="H57" s="305"/>
      <c r="I57" s="305"/>
      <c r="J57" s="304"/>
      <c r="K57" s="306"/>
      <c r="L57" s="305"/>
      <c r="M57" s="305"/>
      <c r="N57" s="305"/>
      <c r="O57" s="304"/>
    </row>
    <row r="58" spans="1:15" ht="15.75" thickBot="1" x14ac:dyDescent="0.3">
      <c r="A58" s="483"/>
      <c r="B58" s="483"/>
      <c r="C58" s="486"/>
      <c r="D58" s="195" t="s">
        <v>115</v>
      </c>
      <c r="E58" s="192">
        <v>20000</v>
      </c>
      <c r="F58" s="313">
        <f t="shared" si="1"/>
        <v>11704.172613855448</v>
      </c>
      <c r="G58" s="105"/>
      <c r="H58" s="105">
        <f t="shared" ref="H58:H63" si="55">(E58-G58-I58-J58)*(5000000/(E$167-G$167-I$167-J$167))</f>
        <v>8295.8273861445523</v>
      </c>
      <c r="I58" s="105"/>
      <c r="J58" s="104"/>
      <c r="K58" s="313">
        <f t="shared" ref="K58" si="56">F58/$E58*100</f>
        <v>58.52086306927724</v>
      </c>
      <c r="L58" s="105">
        <f t="shared" ref="L58" si="57">G58/$E58*100</f>
        <v>0</v>
      </c>
      <c r="M58" s="105">
        <f t="shared" ref="M58" si="58">H58/$E58*100</f>
        <v>41.47913693072276</v>
      </c>
      <c r="N58" s="105">
        <f t="shared" ref="N58" si="59">I58/$E58*100</f>
        <v>0</v>
      </c>
      <c r="O58" s="104">
        <f t="shared" ref="O58" si="60">J58/$E58*100</f>
        <v>0</v>
      </c>
    </row>
    <row r="59" spans="1:15" ht="15.75" thickBot="1" x14ac:dyDescent="0.3">
      <c r="A59" s="483"/>
      <c r="B59" s="483"/>
      <c r="C59" s="486"/>
      <c r="D59" s="195" t="s">
        <v>172</v>
      </c>
      <c r="E59" s="192">
        <v>543817.43999999994</v>
      </c>
      <c r="F59" s="313">
        <f t="shared" si="1"/>
        <v>318246.65940924885</v>
      </c>
      <c r="G59" s="105"/>
      <c r="H59" s="105">
        <f t="shared" si="55"/>
        <v>225570.78059075106</v>
      </c>
      <c r="I59" s="105"/>
      <c r="J59" s="104"/>
      <c r="K59" s="313">
        <f t="shared" ref="K59:K63" si="61">F59/$E59*100</f>
        <v>58.52086306927724</v>
      </c>
      <c r="L59" s="105">
        <f t="shared" ref="L59:L63" si="62">G59/$E59*100</f>
        <v>0</v>
      </c>
      <c r="M59" s="105">
        <f t="shared" ref="M59:M63" si="63">H59/$E59*100</f>
        <v>41.47913693072276</v>
      </c>
      <c r="N59" s="105">
        <f t="shared" ref="N59:N63" si="64">I59/$E59*100</f>
        <v>0</v>
      </c>
      <c r="O59" s="104">
        <f t="shared" ref="O59:O63" si="65">J59/$E59*100</f>
        <v>0</v>
      </c>
    </row>
    <row r="60" spans="1:15" ht="15.75" thickBot="1" x14ac:dyDescent="0.3">
      <c r="A60" s="483"/>
      <c r="B60" s="483"/>
      <c r="C60" s="486"/>
      <c r="D60" s="195" t="s">
        <v>173</v>
      </c>
      <c r="E60" s="192">
        <v>159500</v>
      </c>
      <c r="F60" s="313">
        <f t="shared" si="1"/>
        <v>11411.568298509053</v>
      </c>
      <c r="G60" s="105"/>
      <c r="H60" s="105">
        <f t="shared" si="55"/>
        <v>8088.4317014909384</v>
      </c>
      <c r="I60" s="105">
        <v>140000</v>
      </c>
      <c r="J60" s="104"/>
      <c r="K60" s="313">
        <f t="shared" si="61"/>
        <v>7.1545882749273062</v>
      </c>
      <c r="L60" s="105">
        <f t="shared" si="62"/>
        <v>0</v>
      </c>
      <c r="M60" s="105">
        <f t="shared" si="63"/>
        <v>5.0711170542262938</v>
      </c>
      <c r="N60" s="105">
        <f t="shared" si="64"/>
        <v>87.774294670846402</v>
      </c>
      <c r="O60" s="104">
        <f t="shared" si="65"/>
        <v>0</v>
      </c>
    </row>
    <row r="61" spans="1:15" ht="15.75" thickBot="1" x14ac:dyDescent="0.3">
      <c r="A61" s="483"/>
      <c r="B61" s="483"/>
      <c r="C61" s="486"/>
      <c r="D61" s="195" t="s">
        <v>174</v>
      </c>
      <c r="E61" s="192">
        <v>19000</v>
      </c>
      <c r="F61" s="313">
        <f t="shared" si="1"/>
        <v>11118.963983162676</v>
      </c>
      <c r="G61" s="105"/>
      <c r="H61" s="105">
        <f t="shared" si="55"/>
        <v>7881.0360168373245</v>
      </c>
      <c r="I61" s="105"/>
      <c r="J61" s="104"/>
      <c r="K61" s="313">
        <f t="shared" si="61"/>
        <v>58.52086306927724</v>
      </c>
      <c r="L61" s="105">
        <f t="shared" si="62"/>
        <v>0</v>
      </c>
      <c r="M61" s="105">
        <f t="shared" si="63"/>
        <v>41.47913693072276</v>
      </c>
      <c r="N61" s="105">
        <f t="shared" si="64"/>
        <v>0</v>
      </c>
      <c r="O61" s="104">
        <f t="shared" si="65"/>
        <v>0</v>
      </c>
    </row>
    <row r="62" spans="1:15" ht="15.75" thickBot="1" x14ac:dyDescent="0.3">
      <c r="A62" s="483"/>
      <c r="B62" s="483"/>
      <c r="C62" s="486"/>
      <c r="D62" s="195" t="s">
        <v>175</v>
      </c>
      <c r="E62" s="192">
        <v>80000</v>
      </c>
      <c r="F62" s="313">
        <f t="shared" si="1"/>
        <v>5852.0863069277257</v>
      </c>
      <c r="G62" s="105"/>
      <c r="H62" s="105">
        <f t="shared" si="55"/>
        <v>4147.9136930722761</v>
      </c>
      <c r="I62" s="105">
        <v>70000</v>
      </c>
      <c r="J62" s="104"/>
      <c r="K62" s="313">
        <f t="shared" si="61"/>
        <v>7.3151078836596568</v>
      </c>
      <c r="L62" s="105">
        <f t="shared" si="62"/>
        <v>0</v>
      </c>
      <c r="M62" s="105">
        <f t="shared" si="63"/>
        <v>5.184892116340345</v>
      </c>
      <c r="N62" s="105">
        <f t="shared" si="64"/>
        <v>87.5</v>
      </c>
      <c r="O62" s="104">
        <f t="shared" si="65"/>
        <v>0</v>
      </c>
    </row>
    <row r="63" spans="1:15" ht="26.25" thickBot="1" x14ac:dyDescent="0.3">
      <c r="A63" s="484"/>
      <c r="B63" s="484"/>
      <c r="C63" s="487"/>
      <c r="D63" s="195" t="s">
        <v>176</v>
      </c>
      <c r="E63" s="192">
        <v>80000</v>
      </c>
      <c r="F63" s="313">
        <f t="shared" si="1"/>
        <v>5852.0863069277257</v>
      </c>
      <c r="G63" s="105"/>
      <c r="H63" s="105">
        <f t="shared" si="55"/>
        <v>4147.9136930722761</v>
      </c>
      <c r="I63" s="105">
        <v>70000</v>
      </c>
      <c r="J63" s="104"/>
      <c r="K63" s="313">
        <f t="shared" si="61"/>
        <v>7.3151078836596568</v>
      </c>
      <c r="L63" s="105">
        <f t="shared" si="62"/>
        <v>0</v>
      </c>
      <c r="M63" s="105">
        <f t="shared" si="63"/>
        <v>5.184892116340345</v>
      </c>
      <c r="N63" s="105">
        <f t="shared" si="64"/>
        <v>87.5</v>
      </c>
      <c r="O63" s="104">
        <f t="shared" si="65"/>
        <v>0</v>
      </c>
    </row>
    <row r="64" spans="1:15" ht="15.75" thickBot="1" x14ac:dyDescent="0.3">
      <c r="A64" s="2">
        <v>750</v>
      </c>
      <c r="B64" s="2"/>
      <c r="C64" s="3"/>
      <c r="D64" s="2" t="s">
        <v>24</v>
      </c>
      <c r="E64" s="152">
        <v>57818.559999999998</v>
      </c>
      <c r="F64" s="312"/>
      <c r="G64" s="311"/>
      <c r="H64" s="311"/>
      <c r="I64" s="311"/>
      <c r="J64" s="310"/>
      <c r="K64" s="312"/>
      <c r="L64" s="311"/>
      <c r="M64" s="311"/>
      <c r="N64" s="311"/>
      <c r="O64" s="310"/>
    </row>
    <row r="65" spans="1:15" ht="15.75" thickBot="1" x14ac:dyDescent="0.3">
      <c r="A65" s="482"/>
      <c r="B65" s="4">
        <v>75023</v>
      </c>
      <c r="C65" s="5"/>
      <c r="D65" s="4" t="s">
        <v>25</v>
      </c>
      <c r="E65" s="153">
        <v>53774.26</v>
      </c>
      <c r="F65" s="309"/>
      <c r="G65" s="308"/>
      <c r="H65" s="308"/>
      <c r="I65" s="308"/>
      <c r="J65" s="307"/>
      <c r="K65" s="309"/>
      <c r="L65" s="308"/>
      <c r="M65" s="308"/>
      <c r="N65" s="308"/>
      <c r="O65" s="307"/>
    </row>
    <row r="66" spans="1:15" x14ac:dyDescent="0.25">
      <c r="A66" s="483"/>
      <c r="B66" s="499"/>
      <c r="C66" s="575">
        <v>6050</v>
      </c>
      <c r="D66" s="9" t="s">
        <v>8</v>
      </c>
      <c r="E66" s="488">
        <v>10212.93</v>
      </c>
      <c r="F66" s="309"/>
      <c r="G66" s="308"/>
      <c r="H66" s="308"/>
      <c r="I66" s="308"/>
      <c r="J66" s="307"/>
      <c r="K66" s="309"/>
      <c r="L66" s="308"/>
      <c r="M66" s="308"/>
      <c r="N66" s="308"/>
      <c r="O66" s="307"/>
    </row>
    <row r="67" spans="1:15" ht="15.75" thickBot="1" x14ac:dyDescent="0.3">
      <c r="A67" s="483"/>
      <c r="B67" s="500"/>
      <c r="C67" s="480"/>
      <c r="D67" s="19" t="s">
        <v>5</v>
      </c>
      <c r="E67" s="489"/>
      <c r="F67" s="306"/>
      <c r="G67" s="305"/>
      <c r="H67" s="305"/>
      <c r="I67" s="305"/>
      <c r="J67" s="304"/>
      <c r="K67" s="306"/>
      <c r="L67" s="305"/>
      <c r="M67" s="305"/>
      <c r="N67" s="305"/>
      <c r="O67" s="304"/>
    </row>
    <row r="68" spans="1:15" ht="15.75" thickBot="1" x14ac:dyDescent="0.3">
      <c r="A68" s="483"/>
      <c r="B68" s="500"/>
      <c r="C68" s="481"/>
      <c r="D68" s="19" t="s">
        <v>177</v>
      </c>
      <c r="E68" s="192">
        <v>10212.93</v>
      </c>
      <c r="F68" s="313">
        <f t="shared" si="1"/>
        <v>5976.6947806611361</v>
      </c>
      <c r="G68" s="105"/>
      <c r="H68" s="105">
        <f t="shared" ref="H68" si="66">(E68-G68-I68-J68)*(5000000/(E$167-G$167-I$167-J$167))</f>
        <v>4236.2352193388642</v>
      </c>
      <c r="I68" s="105"/>
      <c r="J68" s="104"/>
      <c r="K68" s="313">
        <f t="shared" ref="K68" si="67">F68/$E68*100</f>
        <v>58.52086306927724</v>
      </c>
      <c r="L68" s="105">
        <f t="shared" ref="L68" si="68">G68/$E68*100</f>
        <v>0</v>
      </c>
      <c r="M68" s="105">
        <f t="shared" ref="M68" si="69">H68/$E68*100</f>
        <v>41.47913693072276</v>
      </c>
      <c r="N68" s="105">
        <f t="shared" ref="N68" si="70">I68/$E68*100</f>
        <v>0</v>
      </c>
      <c r="O68" s="104">
        <f t="shared" ref="O68" si="71">J68/$E68*100</f>
        <v>0</v>
      </c>
    </row>
    <row r="69" spans="1:15" x14ac:dyDescent="0.25">
      <c r="A69" s="483"/>
      <c r="B69" s="500"/>
      <c r="C69" s="479">
        <v>6060</v>
      </c>
      <c r="D69" s="9" t="s">
        <v>17</v>
      </c>
      <c r="E69" s="488">
        <v>43561.33</v>
      </c>
      <c r="F69" s="312"/>
      <c r="G69" s="311"/>
      <c r="H69" s="311"/>
      <c r="I69" s="311"/>
      <c r="J69" s="310"/>
      <c r="K69" s="312"/>
      <c r="L69" s="311"/>
      <c r="M69" s="311"/>
      <c r="N69" s="311"/>
      <c r="O69" s="310"/>
    </row>
    <row r="70" spans="1:15" ht="15.75" thickBot="1" x14ac:dyDescent="0.3">
      <c r="A70" s="483"/>
      <c r="B70" s="500"/>
      <c r="C70" s="480"/>
      <c r="D70" s="19" t="s">
        <v>5</v>
      </c>
      <c r="E70" s="489"/>
      <c r="F70" s="306"/>
      <c r="G70" s="305"/>
      <c r="H70" s="305"/>
      <c r="I70" s="305"/>
      <c r="J70" s="304"/>
      <c r="K70" s="306"/>
      <c r="L70" s="305"/>
      <c r="M70" s="305"/>
      <c r="N70" s="305"/>
      <c r="O70" s="304"/>
    </row>
    <row r="71" spans="1:15" ht="15.75" thickBot="1" x14ac:dyDescent="0.3">
      <c r="A71" s="483"/>
      <c r="B71" s="500"/>
      <c r="C71" s="480"/>
      <c r="D71" s="19" t="s">
        <v>178</v>
      </c>
      <c r="E71" s="192">
        <v>5289</v>
      </c>
      <c r="F71" s="313">
        <f t="shared" si="1"/>
        <v>3095.1684477340732</v>
      </c>
      <c r="G71" s="105"/>
      <c r="H71" s="105">
        <f t="shared" ref="H71:H75" si="72">(E71-G71-I71-J71)*(5000000/(E$167-G$167-I$167-J$167))</f>
        <v>2193.8315522659268</v>
      </c>
      <c r="I71" s="105"/>
      <c r="J71" s="104"/>
      <c r="K71" s="313">
        <f t="shared" ref="K71" si="73">F71/$E71*100</f>
        <v>58.52086306927724</v>
      </c>
      <c r="L71" s="105">
        <f t="shared" ref="L71" si="74">G71/$E71*100</f>
        <v>0</v>
      </c>
      <c r="M71" s="105">
        <f t="shared" ref="M71" si="75">H71/$E71*100</f>
        <v>41.47913693072276</v>
      </c>
      <c r="N71" s="105">
        <f t="shared" ref="N71" si="76">I71/$E71*100</f>
        <v>0</v>
      </c>
      <c r="O71" s="104">
        <f t="shared" ref="O71" si="77">J71/$E71*100</f>
        <v>0</v>
      </c>
    </row>
    <row r="72" spans="1:15" ht="15.75" thickBot="1" x14ac:dyDescent="0.3">
      <c r="A72" s="483"/>
      <c r="B72" s="500"/>
      <c r="C72" s="480"/>
      <c r="D72" s="19" t="s">
        <v>179</v>
      </c>
      <c r="E72" s="192">
        <v>5000</v>
      </c>
      <c r="F72" s="313">
        <f t="shared" ref="F72:F135" si="78">E72-SUM(G72:J72)</f>
        <v>2926.0431534638619</v>
      </c>
      <c r="G72" s="105"/>
      <c r="H72" s="105">
        <f t="shared" si="72"/>
        <v>2073.9568465361381</v>
      </c>
      <c r="I72" s="105"/>
      <c r="J72" s="104"/>
      <c r="K72" s="313">
        <f t="shared" ref="K72:K75" si="79">F72/$E72*100</f>
        <v>58.52086306927724</v>
      </c>
      <c r="L72" s="105">
        <f t="shared" ref="L72:L75" si="80">G72/$E72*100</f>
        <v>0</v>
      </c>
      <c r="M72" s="105">
        <f t="shared" ref="M72:M75" si="81">H72/$E72*100</f>
        <v>41.47913693072276</v>
      </c>
      <c r="N72" s="105">
        <f t="shared" ref="N72:N75" si="82">I72/$E72*100</f>
        <v>0</v>
      </c>
      <c r="O72" s="104">
        <f t="shared" ref="O72:O75" si="83">J72/$E72*100</f>
        <v>0</v>
      </c>
    </row>
    <row r="73" spans="1:15" ht="15.75" thickBot="1" x14ac:dyDescent="0.3">
      <c r="A73" s="483"/>
      <c r="B73" s="500"/>
      <c r="C73" s="480"/>
      <c r="D73" s="19" t="s">
        <v>180</v>
      </c>
      <c r="E73" s="192">
        <v>5368</v>
      </c>
      <c r="F73" s="313">
        <f t="shared" si="78"/>
        <v>3141.3999295588023</v>
      </c>
      <c r="G73" s="105"/>
      <c r="H73" s="105">
        <f t="shared" si="72"/>
        <v>2226.6000704411977</v>
      </c>
      <c r="I73" s="105"/>
      <c r="J73" s="104"/>
      <c r="K73" s="313">
        <f t="shared" si="79"/>
        <v>58.52086306927724</v>
      </c>
      <c r="L73" s="105">
        <f t="shared" si="80"/>
        <v>0</v>
      </c>
      <c r="M73" s="105">
        <f t="shared" si="81"/>
        <v>41.47913693072276</v>
      </c>
      <c r="N73" s="105">
        <f t="shared" si="82"/>
        <v>0</v>
      </c>
      <c r="O73" s="104">
        <f t="shared" si="83"/>
        <v>0</v>
      </c>
    </row>
    <row r="74" spans="1:15" ht="15.75" thickBot="1" x14ac:dyDescent="0.3">
      <c r="A74" s="483"/>
      <c r="B74" s="500"/>
      <c r="C74" s="480"/>
      <c r="D74" s="19" t="s">
        <v>181</v>
      </c>
      <c r="E74" s="192">
        <v>5200</v>
      </c>
      <c r="F74" s="313">
        <f t="shared" si="78"/>
        <v>3043.0848796024165</v>
      </c>
      <c r="G74" s="105"/>
      <c r="H74" s="105">
        <f t="shared" si="72"/>
        <v>2156.9151203975835</v>
      </c>
      <c r="I74" s="105"/>
      <c r="J74" s="104"/>
      <c r="K74" s="313">
        <f t="shared" si="79"/>
        <v>58.52086306927724</v>
      </c>
      <c r="L74" s="105">
        <f t="shared" si="80"/>
        <v>0</v>
      </c>
      <c r="M74" s="105">
        <f t="shared" si="81"/>
        <v>41.47913693072276</v>
      </c>
      <c r="N74" s="105">
        <f t="shared" si="82"/>
        <v>0</v>
      </c>
      <c r="O74" s="104">
        <f t="shared" si="83"/>
        <v>0</v>
      </c>
    </row>
    <row r="75" spans="1:15" ht="15.75" thickBot="1" x14ac:dyDescent="0.3">
      <c r="A75" s="483"/>
      <c r="B75" s="574"/>
      <c r="C75" s="576"/>
      <c r="D75" s="19" t="s">
        <v>182</v>
      </c>
      <c r="E75" s="192">
        <v>22704.33</v>
      </c>
      <c r="F75" s="313">
        <f t="shared" si="78"/>
        <v>13286.769870096834</v>
      </c>
      <c r="G75" s="105"/>
      <c r="H75" s="105">
        <f t="shared" si="72"/>
        <v>9417.5601299031678</v>
      </c>
      <c r="I75" s="105"/>
      <c r="J75" s="104"/>
      <c r="K75" s="313">
        <f t="shared" si="79"/>
        <v>58.52086306927724</v>
      </c>
      <c r="L75" s="105">
        <f t="shared" si="80"/>
        <v>0</v>
      </c>
      <c r="M75" s="105">
        <f t="shared" si="81"/>
        <v>41.47913693072276</v>
      </c>
      <c r="N75" s="105">
        <f t="shared" si="82"/>
        <v>0</v>
      </c>
      <c r="O75" s="104">
        <f t="shared" si="83"/>
        <v>0</v>
      </c>
    </row>
    <row r="76" spans="1:15" ht="15.75" thickBot="1" x14ac:dyDescent="0.3">
      <c r="A76" s="483"/>
      <c r="B76" s="20">
        <v>75075</v>
      </c>
      <c r="C76" s="21"/>
      <c r="D76" s="22" t="s">
        <v>183</v>
      </c>
      <c r="E76" s="153">
        <v>4044.3</v>
      </c>
      <c r="F76" s="312"/>
      <c r="G76" s="311"/>
      <c r="H76" s="311"/>
      <c r="I76" s="311"/>
      <c r="J76" s="310"/>
      <c r="K76" s="312"/>
      <c r="L76" s="311"/>
      <c r="M76" s="311"/>
      <c r="N76" s="311"/>
      <c r="O76" s="310"/>
    </row>
    <row r="77" spans="1:15" x14ac:dyDescent="0.25">
      <c r="A77" s="483"/>
      <c r="B77" s="482"/>
      <c r="C77" s="485">
        <v>6060</v>
      </c>
      <c r="D77" s="9" t="s">
        <v>17</v>
      </c>
      <c r="E77" s="488">
        <v>4044.3</v>
      </c>
      <c r="F77" s="309"/>
      <c r="G77" s="308"/>
      <c r="H77" s="308"/>
      <c r="I77" s="308"/>
      <c r="J77" s="307"/>
      <c r="K77" s="309"/>
      <c r="L77" s="308"/>
      <c r="M77" s="308"/>
      <c r="N77" s="308"/>
      <c r="O77" s="307"/>
    </row>
    <row r="78" spans="1:15" ht="15.75" thickBot="1" x14ac:dyDescent="0.3">
      <c r="A78" s="483"/>
      <c r="B78" s="483"/>
      <c r="C78" s="486"/>
      <c r="D78" s="19" t="s">
        <v>5</v>
      </c>
      <c r="E78" s="489"/>
      <c r="F78" s="306"/>
      <c r="G78" s="305"/>
      <c r="H78" s="305"/>
      <c r="I78" s="305"/>
      <c r="J78" s="304"/>
      <c r="K78" s="306"/>
      <c r="L78" s="305"/>
      <c r="M78" s="305"/>
      <c r="N78" s="305"/>
      <c r="O78" s="304"/>
    </row>
    <row r="79" spans="1:15" ht="15.75" thickBot="1" x14ac:dyDescent="0.3">
      <c r="A79" s="484"/>
      <c r="B79" s="484"/>
      <c r="C79" s="487"/>
      <c r="D79" s="19" t="s">
        <v>184</v>
      </c>
      <c r="E79" s="192">
        <v>4044.3</v>
      </c>
      <c r="F79" s="313">
        <f t="shared" si="78"/>
        <v>2366.7592651107798</v>
      </c>
      <c r="G79" s="105"/>
      <c r="H79" s="105">
        <f t="shared" ref="H79" si="84">(E79-G79-I79-J79)*(5000000/(E$167-G$167-I$167-J$167))</f>
        <v>1677.5407348892206</v>
      </c>
      <c r="I79" s="105"/>
      <c r="J79" s="104"/>
      <c r="K79" s="313">
        <f t="shared" ref="K79" si="85">F79/$E79*100</f>
        <v>58.520863069277254</v>
      </c>
      <c r="L79" s="105">
        <f t="shared" ref="L79" si="86">G79/$E79*100</f>
        <v>0</v>
      </c>
      <c r="M79" s="105">
        <f t="shared" ref="M79" si="87">H79/$E79*100</f>
        <v>41.47913693072276</v>
      </c>
      <c r="N79" s="105">
        <f t="shared" ref="N79" si="88">I79/$E79*100</f>
        <v>0</v>
      </c>
      <c r="O79" s="104">
        <f t="shared" ref="O79" si="89">J79/$E79*100</f>
        <v>0</v>
      </c>
    </row>
    <row r="80" spans="1:15" ht="15.75" thickBot="1" x14ac:dyDescent="0.3">
      <c r="A80" s="24">
        <v>754</v>
      </c>
      <c r="B80" s="2"/>
      <c r="C80" s="3"/>
      <c r="D80" s="2" t="s">
        <v>27</v>
      </c>
      <c r="E80" s="152">
        <v>146301.32999999999</v>
      </c>
      <c r="F80" s="312"/>
      <c r="G80" s="311"/>
      <c r="H80" s="311"/>
      <c r="I80" s="311"/>
      <c r="J80" s="310"/>
      <c r="K80" s="312"/>
      <c r="L80" s="311"/>
      <c r="M80" s="311"/>
      <c r="N80" s="311"/>
      <c r="O80" s="310"/>
    </row>
    <row r="81" spans="1:15" ht="15.75" thickBot="1" x14ac:dyDescent="0.3">
      <c r="A81" s="528"/>
      <c r="B81" s="4">
        <v>75405</v>
      </c>
      <c r="C81" s="4"/>
      <c r="D81" s="4" t="s">
        <v>185</v>
      </c>
      <c r="E81" s="153">
        <v>29931</v>
      </c>
      <c r="F81" s="309"/>
      <c r="G81" s="308"/>
      <c r="H81" s="308"/>
      <c r="I81" s="308"/>
      <c r="J81" s="307"/>
      <c r="K81" s="309"/>
      <c r="L81" s="308"/>
      <c r="M81" s="308"/>
      <c r="N81" s="308"/>
      <c r="O81" s="307"/>
    </row>
    <row r="82" spans="1:15" x14ac:dyDescent="0.25">
      <c r="A82" s="529"/>
      <c r="B82" s="482"/>
      <c r="C82" s="485">
        <v>6060</v>
      </c>
      <c r="D82" s="193" t="s">
        <v>17</v>
      </c>
      <c r="E82" s="488">
        <v>29931</v>
      </c>
      <c r="F82" s="309"/>
      <c r="G82" s="308"/>
      <c r="H82" s="308"/>
      <c r="I82" s="308"/>
      <c r="J82" s="307"/>
      <c r="K82" s="309"/>
      <c r="L82" s="308"/>
      <c r="M82" s="308"/>
      <c r="N82" s="308"/>
      <c r="O82" s="307"/>
    </row>
    <row r="83" spans="1:15" ht="15.75" thickBot="1" x14ac:dyDescent="0.3">
      <c r="A83" s="529"/>
      <c r="B83" s="483"/>
      <c r="C83" s="486"/>
      <c r="D83" s="195" t="s">
        <v>5</v>
      </c>
      <c r="E83" s="489"/>
      <c r="F83" s="306"/>
      <c r="G83" s="305"/>
      <c r="H83" s="305"/>
      <c r="I83" s="305"/>
      <c r="J83" s="304"/>
      <c r="K83" s="306"/>
      <c r="L83" s="305"/>
      <c r="M83" s="305"/>
      <c r="N83" s="305"/>
      <c r="O83" s="304"/>
    </row>
    <row r="84" spans="1:15" ht="15.75" thickBot="1" x14ac:dyDescent="0.3">
      <c r="A84" s="529"/>
      <c r="B84" s="483"/>
      <c r="C84" s="486"/>
      <c r="D84" s="195" t="s">
        <v>186</v>
      </c>
      <c r="E84" s="192">
        <v>19032</v>
      </c>
      <c r="F84" s="313">
        <f t="shared" si="78"/>
        <v>11137.690659344844</v>
      </c>
      <c r="G84" s="105"/>
      <c r="H84" s="105">
        <f t="shared" ref="H84:H85" si="90">(E84-G84-I84-J84)*(5000000/(E$167-G$167-I$167-J$167))</f>
        <v>7894.3093406551552</v>
      </c>
      <c r="I84" s="105"/>
      <c r="J84" s="104"/>
      <c r="K84" s="313">
        <f t="shared" ref="K84" si="91">F84/$E84*100</f>
        <v>58.52086306927724</v>
      </c>
      <c r="L84" s="105">
        <f t="shared" ref="L84" si="92">G84/$E84*100</f>
        <v>0</v>
      </c>
      <c r="M84" s="105">
        <f t="shared" ref="M84" si="93">H84/$E84*100</f>
        <v>41.47913693072276</v>
      </c>
      <c r="N84" s="105">
        <f t="shared" ref="N84" si="94">I84/$E84*100</f>
        <v>0</v>
      </c>
      <c r="O84" s="104">
        <f t="shared" ref="O84" si="95">J84/$E84*100</f>
        <v>0</v>
      </c>
    </row>
    <row r="85" spans="1:15" ht="15.75" thickBot="1" x14ac:dyDescent="0.3">
      <c r="A85" s="529"/>
      <c r="B85" s="484"/>
      <c r="C85" s="487"/>
      <c r="D85" s="195" t="s">
        <v>182</v>
      </c>
      <c r="E85" s="192">
        <v>10899</v>
      </c>
      <c r="F85" s="313">
        <f t="shared" si="78"/>
        <v>6378.188865920526</v>
      </c>
      <c r="G85" s="105"/>
      <c r="H85" s="105">
        <f t="shared" si="90"/>
        <v>4520.811134079474</v>
      </c>
      <c r="I85" s="105"/>
      <c r="J85" s="104"/>
      <c r="K85" s="313">
        <f t="shared" ref="K85" si="96">F85/$E85*100</f>
        <v>58.52086306927724</v>
      </c>
      <c r="L85" s="105">
        <f t="shared" ref="L85" si="97">G85/$E85*100</f>
        <v>0</v>
      </c>
      <c r="M85" s="105">
        <f t="shared" ref="M85" si="98">H85/$E85*100</f>
        <v>41.479136930722767</v>
      </c>
      <c r="N85" s="105">
        <f t="shared" ref="N85" si="99">I85/$E85*100</f>
        <v>0</v>
      </c>
      <c r="O85" s="104">
        <f t="shared" ref="O85" si="100">J85/$E85*100</f>
        <v>0</v>
      </c>
    </row>
    <row r="86" spans="1:15" ht="15.75" thickBot="1" x14ac:dyDescent="0.3">
      <c r="A86" s="529"/>
      <c r="B86" s="4">
        <v>75416</v>
      </c>
      <c r="C86" s="4"/>
      <c r="D86" s="4" t="s">
        <v>187</v>
      </c>
      <c r="E86" s="153">
        <v>61983.7</v>
      </c>
      <c r="F86" s="312"/>
      <c r="G86" s="311"/>
      <c r="H86" s="311"/>
      <c r="I86" s="311"/>
      <c r="J86" s="310"/>
      <c r="K86" s="312"/>
      <c r="L86" s="311"/>
      <c r="M86" s="311"/>
      <c r="N86" s="311"/>
      <c r="O86" s="310"/>
    </row>
    <row r="87" spans="1:15" x14ac:dyDescent="0.25">
      <c r="A87" s="529"/>
      <c r="B87" s="482"/>
      <c r="C87" s="485">
        <v>6060</v>
      </c>
      <c r="D87" s="193" t="s">
        <v>17</v>
      </c>
      <c r="E87" s="488">
        <v>61983.7</v>
      </c>
      <c r="F87" s="309"/>
      <c r="G87" s="308"/>
      <c r="H87" s="308"/>
      <c r="I87" s="308"/>
      <c r="J87" s="307"/>
      <c r="K87" s="309"/>
      <c r="L87" s="308"/>
      <c r="M87" s="308"/>
      <c r="N87" s="308"/>
      <c r="O87" s="307"/>
    </row>
    <row r="88" spans="1:15" ht="15.75" thickBot="1" x14ac:dyDescent="0.3">
      <c r="A88" s="529"/>
      <c r="B88" s="483"/>
      <c r="C88" s="486"/>
      <c r="D88" s="195" t="s">
        <v>5</v>
      </c>
      <c r="E88" s="489"/>
      <c r="F88" s="306"/>
      <c r="G88" s="305"/>
      <c r="H88" s="305"/>
      <c r="I88" s="305"/>
      <c r="J88" s="304"/>
      <c r="K88" s="306"/>
      <c r="L88" s="305"/>
      <c r="M88" s="305"/>
      <c r="N88" s="305"/>
      <c r="O88" s="304"/>
    </row>
    <row r="89" spans="1:15" ht="15.75" thickBot="1" x14ac:dyDescent="0.3">
      <c r="A89" s="529"/>
      <c r="B89" s="483"/>
      <c r="C89" s="486"/>
      <c r="D89" s="195" t="s">
        <v>188</v>
      </c>
      <c r="E89" s="192">
        <v>4983.7</v>
      </c>
      <c r="F89" s="313">
        <f t="shared" si="78"/>
        <v>2916.5042527835699</v>
      </c>
      <c r="G89" s="105"/>
      <c r="H89" s="105">
        <f t="shared" ref="H89:H91" si="101">(E89-G89-I89-J89)*(5000000/(E$167-G$167-I$167-J$167))</f>
        <v>2067.1957472164299</v>
      </c>
      <c r="I89" s="105"/>
      <c r="J89" s="104"/>
      <c r="K89" s="313">
        <f t="shared" ref="K89" si="102">F89/$E89*100</f>
        <v>58.52086306927724</v>
      </c>
      <c r="L89" s="105">
        <f t="shared" ref="L89" si="103">G89/$E89*100</f>
        <v>0</v>
      </c>
      <c r="M89" s="105">
        <f t="shared" ref="M89" si="104">H89/$E89*100</f>
        <v>41.479136930722753</v>
      </c>
      <c r="N89" s="105">
        <f t="shared" ref="N89" si="105">I89/$E89*100</f>
        <v>0</v>
      </c>
      <c r="O89" s="104">
        <f t="shared" ref="O89" si="106">J89/$E89*100</f>
        <v>0</v>
      </c>
    </row>
    <row r="90" spans="1:15" ht="15.75" thickBot="1" x14ac:dyDescent="0.3">
      <c r="A90" s="529"/>
      <c r="B90" s="483"/>
      <c r="C90" s="486"/>
      <c r="D90" s="195" t="s">
        <v>189</v>
      </c>
      <c r="E90" s="192">
        <v>52000</v>
      </c>
      <c r="F90" s="313">
        <f t="shared" si="78"/>
        <v>30430.848796024165</v>
      </c>
      <c r="G90" s="105"/>
      <c r="H90" s="105">
        <f t="shared" si="101"/>
        <v>21569.151203975835</v>
      </c>
      <c r="I90" s="105"/>
      <c r="J90" s="104"/>
      <c r="K90" s="313">
        <f t="shared" ref="K90:K91" si="107">F90/$E90*100</f>
        <v>58.52086306927724</v>
      </c>
      <c r="L90" s="105">
        <f t="shared" ref="L90:L91" si="108">G90/$E90*100</f>
        <v>0</v>
      </c>
      <c r="M90" s="105">
        <f t="shared" ref="M90:M91" si="109">H90/$E90*100</f>
        <v>41.47913693072276</v>
      </c>
      <c r="N90" s="105">
        <f t="shared" ref="N90:N91" si="110">I90/$E90*100</f>
        <v>0</v>
      </c>
      <c r="O90" s="104">
        <f t="shared" ref="O90:O91" si="111">J90/$E90*100</f>
        <v>0</v>
      </c>
    </row>
    <row r="91" spans="1:15" ht="15.75" thickBot="1" x14ac:dyDescent="0.3">
      <c r="A91" s="529"/>
      <c r="B91" s="484"/>
      <c r="C91" s="487"/>
      <c r="D91" s="195" t="s">
        <v>182</v>
      </c>
      <c r="E91" s="192">
        <v>5000</v>
      </c>
      <c r="F91" s="313">
        <f t="shared" si="78"/>
        <v>2926.0431534638619</v>
      </c>
      <c r="G91" s="105"/>
      <c r="H91" s="105">
        <f t="shared" si="101"/>
        <v>2073.9568465361381</v>
      </c>
      <c r="I91" s="105"/>
      <c r="J91" s="104"/>
      <c r="K91" s="313">
        <f t="shared" si="107"/>
        <v>58.52086306927724</v>
      </c>
      <c r="L91" s="105">
        <f t="shared" si="108"/>
        <v>0</v>
      </c>
      <c r="M91" s="105">
        <f t="shared" si="109"/>
        <v>41.47913693072276</v>
      </c>
      <c r="N91" s="105">
        <f t="shared" si="110"/>
        <v>0</v>
      </c>
      <c r="O91" s="104">
        <f t="shared" si="111"/>
        <v>0</v>
      </c>
    </row>
    <row r="92" spans="1:15" ht="15.75" thickBot="1" x14ac:dyDescent="0.3">
      <c r="A92" s="529"/>
      <c r="B92" s="4">
        <v>75495</v>
      </c>
      <c r="C92" s="5"/>
      <c r="D92" s="4" t="s">
        <v>20</v>
      </c>
      <c r="E92" s="153">
        <v>54386.63</v>
      </c>
      <c r="F92" s="312"/>
      <c r="G92" s="311"/>
      <c r="H92" s="311"/>
      <c r="I92" s="311"/>
      <c r="J92" s="310"/>
      <c r="K92" s="312"/>
      <c r="L92" s="311"/>
      <c r="M92" s="311"/>
      <c r="N92" s="311"/>
      <c r="O92" s="310"/>
    </row>
    <row r="93" spans="1:15" x14ac:dyDescent="0.25">
      <c r="A93" s="529"/>
      <c r="B93" s="482"/>
      <c r="C93" s="485">
        <v>6050</v>
      </c>
      <c r="D93" s="193" t="s">
        <v>8</v>
      </c>
      <c r="E93" s="488">
        <v>54386.63</v>
      </c>
      <c r="F93" s="309"/>
      <c r="G93" s="308"/>
      <c r="H93" s="308"/>
      <c r="I93" s="308"/>
      <c r="J93" s="307"/>
      <c r="K93" s="309"/>
      <c r="L93" s="308"/>
      <c r="M93" s="308"/>
      <c r="N93" s="308"/>
      <c r="O93" s="307"/>
    </row>
    <row r="94" spans="1:15" ht="15.75" thickBot="1" x14ac:dyDescent="0.3">
      <c r="A94" s="529"/>
      <c r="B94" s="483"/>
      <c r="C94" s="486"/>
      <c r="D94" s="195" t="s">
        <v>5</v>
      </c>
      <c r="E94" s="489"/>
      <c r="F94" s="306"/>
      <c r="G94" s="305"/>
      <c r="H94" s="305"/>
      <c r="I94" s="305"/>
      <c r="J94" s="304"/>
      <c r="K94" s="306"/>
      <c r="L94" s="305"/>
      <c r="M94" s="305"/>
      <c r="N94" s="305"/>
      <c r="O94" s="304"/>
    </row>
    <row r="95" spans="1:15" ht="15.75" thickBot="1" x14ac:dyDescent="0.3">
      <c r="A95" s="530"/>
      <c r="B95" s="484"/>
      <c r="C95" s="487"/>
      <c r="D95" s="195" t="s">
        <v>32</v>
      </c>
      <c r="E95" s="192">
        <v>54386.63</v>
      </c>
      <c r="F95" s="313">
        <f t="shared" si="78"/>
        <v>31827.525270294456</v>
      </c>
      <c r="G95" s="105"/>
      <c r="H95" s="105">
        <f t="shared" ref="H95" si="112">(E95-G95-I95-J95)*(5000000/(E$167-G$167-I$167-J$167))</f>
        <v>22559.104729705541</v>
      </c>
      <c r="I95" s="105"/>
      <c r="J95" s="104"/>
      <c r="K95" s="313">
        <f t="shared" ref="K95" si="113">F95/$E95*100</f>
        <v>58.52086306927724</v>
      </c>
      <c r="L95" s="105">
        <f t="shared" ref="L95" si="114">G95/$E95*100</f>
        <v>0</v>
      </c>
      <c r="M95" s="105">
        <f t="shared" ref="M95" si="115">H95/$E95*100</f>
        <v>41.47913693072276</v>
      </c>
      <c r="N95" s="105">
        <f t="shared" ref="N95" si="116">I95/$E95*100</f>
        <v>0</v>
      </c>
      <c r="O95" s="104">
        <f t="shared" ref="O95" si="117">J95/$E95*100</f>
        <v>0</v>
      </c>
    </row>
    <row r="96" spans="1:15" ht="15.75" thickBot="1" x14ac:dyDescent="0.3">
      <c r="A96" s="2">
        <v>801</v>
      </c>
      <c r="B96" s="2"/>
      <c r="C96" s="3"/>
      <c r="D96" s="2" t="s">
        <v>33</v>
      </c>
      <c r="E96" s="152">
        <v>2088299.09</v>
      </c>
      <c r="F96" s="312"/>
      <c r="G96" s="311"/>
      <c r="H96" s="311"/>
      <c r="I96" s="311"/>
      <c r="J96" s="310"/>
      <c r="K96" s="312"/>
      <c r="L96" s="311"/>
      <c r="M96" s="311"/>
      <c r="N96" s="311"/>
      <c r="O96" s="310"/>
    </row>
    <row r="97" spans="1:15" ht="15.75" thickBot="1" x14ac:dyDescent="0.3">
      <c r="A97" s="193" t="s">
        <v>148</v>
      </c>
      <c r="B97" s="4">
        <v>80101</v>
      </c>
      <c r="C97" s="5"/>
      <c r="D97" s="4" t="s">
        <v>34</v>
      </c>
      <c r="E97" s="153">
        <v>4150</v>
      </c>
      <c r="F97" s="309"/>
      <c r="G97" s="308"/>
      <c r="H97" s="308"/>
      <c r="I97" s="308"/>
      <c r="J97" s="307"/>
      <c r="K97" s="309"/>
      <c r="L97" s="308"/>
      <c r="M97" s="308"/>
      <c r="N97" s="308"/>
      <c r="O97" s="307"/>
    </row>
    <row r="98" spans="1:15" x14ac:dyDescent="0.25">
      <c r="A98" s="193" t="s">
        <v>148</v>
      </c>
      <c r="B98" s="482"/>
      <c r="C98" s="485">
        <v>6060</v>
      </c>
      <c r="D98" s="193" t="s">
        <v>17</v>
      </c>
      <c r="E98" s="488">
        <v>4150</v>
      </c>
      <c r="F98" s="309"/>
      <c r="G98" s="308"/>
      <c r="H98" s="308"/>
      <c r="I98" s="308"/>
      <c r="J98" s="307"/>
      <c r="K98" s="309"/>
      <c r="L98" s="308"/>
      <c r="M98" s="308"/>
      <c r="N98" s="308"/>
      <c r="O98" s="307"/>
    </row>
    <row r="99" spans="1:15" ht="15.75" thickBot="1" x14ac:dyDescent="0.3">
      <c r="A99" s="193" t="s">
        <v>148</v>
      </c>
      <c r="B99" s="483"/>
      <c r="C99" s="486"/>
      <c r="D99" s="195" t="s">
        <v>5</v>
      </c>
      <c r="E99" s="489"/>
      <c r="F99" s="306"/>
      <c r="G99" s="305"/>
      <c r="H99" s="305"/>
      <c r="I99" s="305"/>
      <c r="J99" s="304"/>
      <c r="K99" s="306"/>
      <c r="L99" s="305"/>
      <c r="M99" s="305"/>
      <c r="N99" s="305"/>
      <c r="O99" s="304"/>
    </row>
    <row r="100" spans="1:15" ht="15.75" thickBot="1" x14ac:dyDescent="0.3">
      <c r="A100" s="193" t="s">
        <v>148</v>
      </c>
      <c r="B100" s="484"/>
      <c r="C100" s="487"/>
      <c r="D100" s="195" t="s">
        <v>190</v>
      </c>
      <c r="E100" s="192">
        <v>4150</v>
      </c>
      <c r="F100" s="313">
        <f t="shared" si="78"/>
        <v>2428.6158173750055</v>
      </c>
      <c r="G100" s="105"/>
      <c r="H100" s="105">
        <f t="shared" ref="H100" si="118">(E100-G100-I100-J100)*(5000000/(E$167-G$167-I$167-J$167))</f>
        <v>1721.3841826249945</v>
      </c>
      <c r="I100" s="105"/>
      <c r="J100" s="104"/>
      <c r="K100" s="313">
        <f t="shared" ref="K100" si="119">F100/$E100*100</f>
        <v>58.52086306927724</v>
      </c>
      <c r="L100" s="105">
        <f t="shared" ref="L100" si="120">G100/$E100*100</f>
        <v>0</v>
      </c>
      <c r="M100" s="105">
        <f t="shared" ref="M100" si="121">H100/$E100*100</f>
        <v>41.47913693072276</v>
      </c>
      <c r="N100" s="105">
        <f t="shared" ref="N100" si="122">I100/$E100*100</f>
        <v>0</v>
      </c>
      <c r="O100" s="104">
        <f t="shared" ref="O100" si="123">J100/$E100*100</f>
        <v>0</v>
      </c>
    </row>
    <row r="101" spans="1:15" ht="15.75" thickBot="1" x14ac:dyDescent="0.3">
      <c r="A101" s="285"/>
      <c r="B101" s="4">
        <v>80104</v>
      </c>
      <c r="C101" s="5"/>
      <c r="D101" s="4" t="s">
        <v>191</v>
      </c>
      <c r="E101" s="153">
        <v>8418</v>
      </c>
      <c r="F101" s="312"/>
      <c r="G101" s="311"/>
      <c r="H101" s="311"/>
      <c r="I101" s="311"/>
      <c r="J101" s="310"/>
      <c r="K101" s="312"/>
      <c r="L101" s="311"/>
      <c r="M101" s="311"/>
      <c r="N101" s="311"/>
      <c r="O101" s="310"/>
    </row>
    <row r="102" spans="1:15" x14ac:dyDescent="0.25">
      <c r="A102" s="285"/>
      <c r="B102" s="482"/>
      <c r="C102" s="485">
        <v>6060</v>
      </c>
      <c r="D102" s="193" t="s">
        <v>17</v>
      </c>
      <c r="E102" s="488">
        <v>8418</v>
      </c>
      <c r="F102" s="309"/>
      <c r="G102" s="308"/>
      <c r="H102" s="308"/>
      <c r="I102" s="308"/>
      <c r="J102" s="307"/>
      <c r="K102" s="309"/>
      <c r="L102" s="308"/>
      <c r="M102" s="308"/>
      <c r="N102" s="308"/>
      <c r="O102" s="307"/>
    </row>
    <row r="103" spans="1:15" ht="15.75" thickBot="1" x14ac:dyDescent="0.3">
      <c r="A103" s="285"/>
      <c r="B103" s="483"/>
      <c r="C103" s="486"/>
      <c r="D103" s="195" t="s">
        <v>5</v>
      </c>
      <c r="E103" s="489"/>
      <c r="F103" s="306"/>
      <c r="G103" s="305"/>
      <c r="H103" s="305"/>
      <c r="I103" s="305"/>
      <c r="J103" s="304"/>
      <c r="K103" s="306"/>
      <c r="L103" s="305"/>
      <c r="M103" s="305"/>
      <c r="N103" s="305"/>
      <c r="O103" s="304"/>
    </row>
    <row r="104" spans="1:15" ht="15.75" thickBot="1" x14ac:dyDescent="0.3">
      <c r="A104" s="285"/>
      <c r="B104" s="484"/>
      <c r="C104" s="487"/>
      <c r="D104" s="195" t="s">
        <v>192</v>
      </c>
      <c r="E104" s="192">
        <v>8418</v>
      </c>
      <c r="F104" s="313">
        <f t="shared" si="78"/>
        <v>4926.2862531717583</v>
      </c>
      <c r="G104" s="105"/>
      <c r="H104" s="105">
        <f t="shared" ref="H104" si="124">(E104-G104-I104-J104)*(5000000/(E$167-G$167-I$167-J$167))</f>
        <v>3491.7137468282417</v>
      </c>
      <c r="I104" s="105"/>
      <c r="J104" s="104"/>
      <c r="K104" s="313">
        <f t="shared" ref="K104" si="125">F104/$E104*100</f>
        <v>58.52086306927724</v>
      </c>
      <c r="L104" s="105">
        <f t="shared" ref="L104" si="126">G104/$E104*100</f>
        <v>0</v>
      </c>
      <c r="M104" s="105">
        <f t="shared" ref="M104" si="127">H104/$E104*100</f>
        <v>41.47913693072276</v>
      </c>
      <c r="N104" s="105">
        <f t="shared" ref="N104" si="128">I104/$E104*100</f>
        <v>0</v>
      </c>
      <c r="O104" s="104">
        <f t="shared" ref="O104" si="129">J104/$E104*100</f>
        <v>0</v>
      </c>
    </row>
    <row r="105" spans="1:15" ht="15.75" thickBot="1" x14ac:dyDescent="0.3">
      <c r="A105" s="285"/>
      <c r="B105" s="4">
        <v>80195</v>
      </c>
      <c r="C105" s="5"/>
      <c r="D105" s="4" t="s">
        <v>20</v>
      </c>
      <c r="E105" s="153">
        <v>2075731.09</v>
      </c>
      <c r="F105" s="312"/>
      <c r="G105" s="311"/>
      <c r="H105" s="311"/>
      <c r="I105" s="311"/>
      <c r="J105" s="310"/>
      <c r="K105" s="312"/>
      <c r="L105" s="311"/>
      <c r="M105" s="311"/>
      <c r="N105" s="311"/>
      <c r="O105" s="310"/>
    </row>
    <row r="106" spans="1:15" x14ac:dyDescent="0.25">
      <c r="A106" s="285"/>
      <c r="B106" s="482"/>
      <c r="C106" s="485">
        <v>6050</v>
      </c>
      <c r="D106" s="193" t="s">
        <v>8</v>
      </c>
      <c r="E106" s="488">
        <v>2075731.09</v>
      </c>
      <c r="F106" s="309"/>
      <c r="G106" s="308"/>
      <c r="H106" s="308"/>
      <c r="I106" s="308"/>
      <c r="J106" s="307"/>
      <c r="K106" s="309"/>
      <c r="L106" s="308"/>
      <c r="M106" s="308"/>
      <c r="N106" s="308"/>
      <c r="O106" s="307"/>
    </row>
    <row r="107" spans="1:15" ht="15.75" thickBot="1" x14ac:dyDescent="0.3">
      <c r="A107" s="285"/>
      <c r="B107" s="483"/>
      <c r="C107" s="486"/>
      <c r="D107" s="195" t="s">
        <v>5</v>
      </c>
      <c r="E107" s="489"/>
      <c r="F107" s="306"/>
      <c r="G107" s="305"/>
      <c r="H107" s="305"/>
      <c r="I107" s="305"/>
      <c r="J107" s="304"/>
      <c r="K107" s="306"/>
      <c r="L107" s="305"/>
      <c r="M107" s="305"/>
      <c r="N107" s="305"/>
      <c r="O107" s="304"/>
    </row>
    <row r="108" spans="1:15" ht="15.75" thickBot="1" x14ac:dyDescent="0.3">
      <c r="A108" s="285"/>
      <c r="B108" s="483"/>
      <c r="C108" s="486"/>
      <c r="D108" s="195" t="s">
        <v>193</v>
      </c>
      <c r="E108" s="192">
        <v>559104.27</v>
      </c>
      <c r="F108" s="313">
        <f t="shared" si="78"/>
        <v>327192.64426118211</v>
      </c>
      <c r="G108" s="105"/>
      <c r="H108" s="105">
        <f t="shared" ref="H108:H111" si="130">(E108-G108-I108-J108)*(5000000/(E$167-G$167-I$167-J$167))</f>
        <v>231911.62573881791</v>
      </c>
      <c r="I108" s="105"/>
      <c r="J108" s="104"/>
      <c r="K108" s="313">
        <f t="shared" ref="K108" si="131">F108/$E108*100</f>
        <v>58.52086306927724</v>
      </c>
      <c r="L108" s="105">
        <f t="shared" ref="L108" si="132">G108/$E108*100</f>
        <v>0</v>
      </c>
      <c r="M108" s="105">
        <f t="shared" ref="M108" si="133">H108/$E108*100</f>
        <v>41.47913693072276</v>
      </c>
      <c r="N108" s="105">
        <f t="shared" ref="N108" si="134">I108/$E108*100</f>
        <v>0</v>
      </c>
      <c r="O108" s="104">
        <f t="shared" ref="O108" si="135">J108/$E108*100</f>
        <v>0</v>
      </c>
    </row>
    <row r="109" spans="1:15" ht="26.25" thickBot="1" x14ac:dyDescent="0.3">
      <c r="A109" s="285"/>
      <c r="B109" s="483"/>
      <c r="C109" s="486"/>
      <c r="D109" s="195" t="s">
        <v>194</v>
      </c>
      <c r="E109" s="192">
        <v>194759.63</v>
      </c>
      <c r="F109" s="313">
        <f t="shared" si="78"/>
        <v>113975.016386531</v>
      </c>
      <c r="G109" s="105"/>
      <c r="H109" s="105">
        <f t="shared" si="130"/>
        <v>80784.613613469002</v>
      </c>
      <c r="I109" s="105"/>
      <c r="J109" s="104"/>
      <c r="K109" s="313">
        <f t="shared" ref="K109:K111" si="136">F109/$E109*100</f>
        <v>58.52086306927724</v>
      </c>
      <c r="L109" s="105">
        <f t="shared" ref="L109:L111" si="137">G109/$E109*100</f>
        <v>0</v>
      </c>
      <c r="M109" s="105">
        <f t="shared" ref="M109:M111" si="138">H109/$E109*100</f>
        <v>41.47913693072276</v>
      </c>
      <c r="N109" s="105">
        <f t="shared" ref="N109:N111" si="139">I109/$E109*100</f>
        <v>0</v>
      </c>
      <c r="O109" s="104">
        <f t="shared" ref="O109:O111" si="140">J109/$E109*100</f>
        <v>0</v>
      </c>
    </row>
    <row r="110" spans="1:15" ht="15.75" thickBot="1" x14ac:dyDescent="0.3">
      <c r="A110" s="285"/>
      <c r="B110" s="483"/>
      <c r="C110" s="486"/>
      <c r="D110" s="195" t="s">
        <v>195</v>
      </c>
      <c r="E110" s="192">
        <v>1020354.95</v>
      </c>
      <c r="F110" s="313">
        <f t="shared" si="78"/>
        <v>23616.065031175269</v>
      </c>
      <c r="G110" s="105"/>
      <c r="H110" s="105">
        <f t="shared" si="130"/>
        <v>16738.884968824685</v>
      </c>
      <c r="I110" s="105">
        <v>500000</v>
      </c>
      <c r="J110" s="104">
        <v>480000</v>
      </c>
      <c r="K110" s="313">
        <f t="shared" si="136"/>
        <v>2.3144950716586683</v>
      </c>
      <c r="L110" s="105">
        <f t="shared" si="137"/>
        <v>0</v>
      </c>
      <c r="M110" s="105">
        <f t="shared" si="138"/>
        <v>1.6404962771851783</v>
      </c>
      <c r="N110" s="105">
        <f t="shared" si="139"/>
        <v>49.002555434263343</v>
      </c>
      <c r="O110" s="104">
        <f t="shared" si="140"/>
        <v>47.04245321689281</v>
      </c>
    </row>
    <row r="111" spans="1:15" ht="15.75" thickBot="1" x14ac:dyDescent="0.3">
      <c r="A111" s="284"/>
      <c r="B111" s="484"/>
      <c r="C111" s="487"/>
      <c r="D111" s="195" t="s">
        <v>196</v>
      </c>
      <c r="E111" s="192">
        <v>301512.24</v>
      </c>
      <c r="F111" s="313">
        <f t="shared" si="78"/>
        <v>6737.0622066065553</v>
      </c>
      <c r="G111" s="105"/>
      <c r="H111" s="105">
        <f t="shared" si="130"/>
        <v>4775.1777933934336</v>
      </c>
      <c r="I111" s="105">
        <v>130000</v>
      </c>
      <c r="J111" s="104">
        <v>160000</v>
      </c>
      <c r="K111" s="313">
        <f t="shared" si="136"/>
        <v>2.2344241171126438</v>
      </c>
      <c r="L111" s="105">
        <f t="shared" si="137"/>
        <v>0</v>
      </c>
      <c r="M111" s="105">
        <f t="shared" si="138"/>
        <v>1.5837426014258769</v>
      </c>
      <c r="N111" s="105">
        <f t="shared" si="139"/>
        <v>43.115994229620661</v>
      </c>
      <c r="O111" s="104">
        <f t="shared" si="140"/>
        <v>53.065839051840811</v>
      </c>
    </row>
    <row r="112" spans="1:15" ht="15.75" thickBot="1" x14ac:dyDescent="0.3">
      <c r="A112" s="2">
        <v>900</v>
      </c>
      <c r="B112" s="2"/>
      <c r="C112" s="3"/>
      <c r="D112" s="2" t="s">
        <v>37</v>
      </c>
      <c r="E112" s="152">
        <v>1531987.77</v>
      </c>
      <c r="F112" s="312"/>
      <c r="G112" s="311"/>
      <c r="H112" s="311"/>
      <c r="I112" s="311"/>
      <c r="J112" s="310"/>
      <c r="K112" s="312"/>
      <c r="L112" s="311"/>
      <c r="M112" s="311"/>
      <c r="N112" s="311"/>
      <c r="O112" s="310"/>
    </row>
    <row r="113" spans="1:15" ht="15.75" thickBot="1" x14ac:dyDescent="0.3">
      <c r="A113" s="482"/>
      <c r="B113" s="4">
        <v>90003</v>
      </c>
      <c r="C113" s="5"/>
      <c r="D113" s="4" t="s">
        <v>197</v>
      </c>
      <c r="E113" s="153">
        <v>500000</v>
      </c>
      <c r="F113" s="309"/>
      <c r="G113" s="308"/>
      <c r="H113" s="308"/>
      <c r="I113" s="308"/>
      <c r="J113" s="307"/>
      <c r="K113" s="309"/>
      <c r="L113" s="308"/>
      <c r="M113" s="308"/>
      <c r="N113" s="308"/>
      <c r="O113" s="307"/>
    </row>
    <row r="114" spans="1:15" ht="38.25" x14ac:dyDescent="0.25">
      <c r="A114" s="483"/>
      <c r="B114" s="482"/>
      <c r="C114" s="485">
        <v>6010</v>
      </c>
      <c r="D114" s="193" t="s">
        <v>21</v>
      </c>
      <c r="E114" s="488">
        <v>500000</v>
      </c>
      <c r="F114" s="309"/>
      <c r="G114" s="308"/>
      <c r="H114" s="308"/>
      <c r="I114" s="308"/>
      <c r="J114" s="307"/>
      <c r="K114" s="309"/>
      <c r="L114" s="308"/>
      <c r="M114" s="308"/>
      <c r="N114" s="308"/>
      <c r="O114" s="307"/>
    </row>
    <row r="115" spans="1:15" ht="15.75" thickBot="1" x14ac:dyDescent="0.3">
      <c r="A115" s="483"/>
      <c r="B115" s="483"/>
      <c r="C115" s="486"/>
      <c r="D115" s="195" t="s">
        <v>5</v>
      </c>
      <c r="E115" s="489"/>
      <c r="F115" s="306"/>
      <c r="G115" s="305"/>
      <c r="H115" s="305"/>
      <c r="I115" s="305"/>
      <c r="J115" s="304"/>
      <c r="K115" s="306"/>
      <c r="L115" s="305"/>
      <c r="M115" s="305"/>
      <c r="N115" s="305"/>
      <c r="O115" s="304"/>
    </row>
    <row r="116" spans="1:15" ht="15.75" thickBot="1" x14ac:dyDescent="0.3">
      <c r="A116" s="483"/>
      <c r="B116" s="484"/>
      <c r="C116" s="487"/>
      <c r="D116" s="195" t="s">
        <v>198</v>
      </c>
      <c r="E116" s="192">
        <v>500000</v>
      </c>
      <c r="F116" s="313">
        <f t="shared" si="78"/>
        <v>292604.31534638617</v>
      </c>
      <c r="G116" s="105"/>
      <c r="H116" s="105">
        <f t="shared" ref="H116" si="141">(E116-G116-I116-J116)*(5000000/(E$167-G$167-I$167-J$167))</f>
        <v>207395.6846536138</v>
      </c>
      <c r="I116" s="105"/>
      <c r="J116" s="104"/>
      <c r="K116" s="313">
        <f t="shared" ref="K116" si="142">F116/$E116*100</f>
        <v>58.520863069277226</v>
      </c>
      <c r="L116" s="105">
        <f t="shared" ref="L116" si="143">G116/$E116*100</f>
        <v>0</v>
      </c>
      <c r="M116" s="105">
        <f t="shared" ref="M116" si="144">H116/$E116*100</f>
        <v>41.47913693072276</v>
      </c>
      <c r="N116" s="105">
        <f t="shared" ref="N116" si="145">I116/$E116*100</f>
        <v>0</v>
      </c>
      <c r="O116" s="104">
        <f t="shared" ref="O116" si="146">J116/$E116*100</f>
        <v>0</v>
      </c>
    </row>
    <row r="117" spans="1:15" ht="15.75" thickBot="1" x14ac:dyDescent="0.3">
      <c r="A117" s="483"/>
      <c r="B117" s="4">
        <v>90004</v>
      </c>
      <c r="C117" s="5"/>
      <c r="D117" s="4" t="s">
        <v>199</v>
      </c>
      <c r="E117" s="153">
        <v>312098.40000000002</v>
      </c>
      <c r="F117" s="312"/>
      <c r="G117" s="311"/>
      <c r="H117" s="311"/>
      <c r="I117" s="311"/>
      <c r="J117" s="310"/>
      <c r="K117" s="312"/>
      <c r="L117" s="311"/>
      <c r="M117" s="311"/>
      <c r="N117" s="311"/>
      <c r="O117" s="310"/>
    </row>
    <row r="118" spans="1:15" x14ac:dyDescent="0.25">
      <c r="A118" s="483"/>
      <c r="B118" s="499"/>
      <c r="C118" s="577">
        <v>6060</v>
      </c>
      <c r="D118" s="194" t="s">
        <v>17</v>
      </c>
      <c r="E118" s="488">
        <v>312098.40000000002</v>
      </c>
      <c r="F118" s="309"/>
      <c r="G118" s="308"/>
      <c r="H118" s="308"/>
      <c r="I118" s="308"/>
      <c r="J118" s="307"/>
      <c r="K118" s="309"/>
      <c r="L118" s="308"/>
      <c r="M118" s="308"/>
      <c r="N118" s="308"/>
      <c r="O118" s="307"/>
    </row>
    <row r="119" spans="1:15" ht="15.75" thickBot="1" x14ac:dyDescent="0.3">
      <c r="A119" s="483"/>
      <c r="B119" s="500"/>
      <c r="C119" s="578"/>
      <c r="D119" s="280" t="s">
        <v>5</v>
      </c>
      <c r="E119" s="489"/>
      <c r="F119" s="306"/>
      <c r="G119" s="305"/>
      <c r="H119" s="305"/>
      <c r="I119" s="305"/>
      <c r="J119" s="304"/>
      <c r="K119" s="306"/>
      <c r="L119" s="305"/>
      <c r="M119" s="305"/>
      <c r="N119" s="305"/>
      <c r="O119" s="304"/>
    </row>
    <row r="120" spans="1:15" ht="26.25" thickBot="1" x14ac:dyDescent="0.3">
      <c r="A120" s="483"/>
      <c r="B120" s="500"/>
      <c r="C120" s="578"/>
      <c r="D120" s="280" t="s">
        <v>200</v>
      </c>
      <c r="E120" s="192">
        <v>5000</v>
      </c>
      <c r="F120" s="313">
        <f t="shared" si="78"/>
        <v>2926.0431534638619</v>
      </c>
      <c r="G120" s="105"/>
      <c r="H120" s="105">
        <f t="shared" ref="H120:H121" si="147">(E120-G120-I120-J120)*(5000000/(E$167-G$167-I$167-J$167))</f>
        <v>2073.9568465361381</v>
      </c>
      <c r="I120" s="105"/>
      <c r="J120" s="104"/>
      <c r="K120" s="313">
        <f t="shared" ref="K120" si="148">F120/$E120*100</f>
        <v>58.52086306927724</v>
      </c>
      <c r="L120" s="105">
        <f t="shared" ref="L120" si="149">G120/$E120*100</f>
        <v>0</v>
      </c>
      <c r="M120" s="105">
        <f t="shared" ref="M120" si="150">H120/$E120*100</f>
        <v>41.47913693072276</v>
      </c>
      <c r="N120" s="105">
        <f t="shared" ref="N120" si="151">I120/$E120*100</f>
        <v>0</v>
      </c>
      <c r="O120" s="104">
        <f t="shared" ref="O120" si="152">J120/$E120*100</f>
        <v>0</v>
      </c>
    </row>
    <row r="121" spans="1:15" ht="15.75" thickBot="1" x14ac:dyDescent="0.3">
      <c r="A121" s="483"/>
      <c r="B121" s="574"/>
      <c r="C121" s="579"/>
      <c r="D121" s="279" t="s">
        <v>201</v>
      </c>
      <c r="E121" s="192">
        <v>307098.40000000002</v>
      </c>
      <c r="F121" s="313">
        <f t="shared" si="78"/>
        <v>179716.63415194131</v>
      </c>
      <c r="G121" s="105"/>
      <c r="H121" s="105">
        <f t="shared" si="147"/>
        <v>127381.76584805871</v>
      </c>
      <c r="I121" s="105"/>
      <c r="J121" s="104"/>
      <c r="K121" s="313">
        <f t="shared" ref="K121" si="153">F121/$E121*100</f>
        <v>58.52086306927724</v>
      </c>
      <c r="L121" s="105">
        <f t="shared" ref="L121" si="154">G121/$E121*100</f>
        <v>0</v>
      </c>
      <c r="M121" s="105">
        <f t="shared" ref="M121" si="155">H121/$E121*100</f>
        <v>41.47913693072276</v>
      </c>
      <c r="N121" s="105">
        <f t="shared" ref="N121" si="156">I121/$E121*100</f>
        <v>0</v>
      </c>
      <c r="O121" s="104">
        <f t="shared" ref="O121" si="157">J121/$E121*100</f>
        <v>0</v>
      </c>
    </row>
    <row r="122" spans="1:15" ht="15.75" thickBot="1" x14ac:dyDescent="0.3">
      <c r="A122" s="483"/>
      <c r="B122" s="268">
        <v>90013</v>
      </c>
      <c r="C122" s="278"/>
      <c r="D122" s="277" t="s">
        <v>133</v>
      </c>
      <c r="E122" s="265">
        <v>25000</v>
      </c>
      <c r="F122" s="312"/>
      <c r="G122" s="311"/>
      <c r="H122" s="311"/>
      <c r="I122" s="311"/>
      <c r="J122" s="310"/>
      <c r="K122" s="312"/>
      <c r="L122" s="311"/>
      <c r="M122" s="311"/>
      <c r="N122" s="311"/>
      <c r="O122" s="310"/>
    </row>
    <row r="123" spans="1:15" x14ac:dyDescent="0.25">
      <c r="A123" s="483"/>
      <c r="B123" s="499"/>
      <c r="C123" s="479">
        <v>6050</v>
      </c>
      <c r="D123" s="276" t="s">
        <v>8</v>
      </c>
      <c r="E123" s="488">
        <v>25000</v>
      </c>
      <c r="F123" s="309"/>
      <c r="G123" s="308"/>
      <c r="H123" s="308"/>
      <c r="I123" s="308"/>
      <c r="J123" s="307"/>
      <c r="K123" s="309"/>
      <c r="L123" s="308"/>
      <c r="M123" s="308"/>
      <c r="N123" s="308"/>
      <c r="O123" s="307"/>
    </row>
    <row r="124" spans="1:15" ht="15.75" thickBot="1" x14ac:dyDescent="0.3">
      <c r="A124" s="483"/>
      <c r="B124" s="500"/>
      <c r="C124" s="480"/>
      <c r="D124" s="275" t="s">
        <v>5</v>
      </c>
      <c r="E124" s="489"/>
      <c r="F124" s="306"/>
      <c r="G124" s="305"/>
      <c r="H124" s="305"/>
      <c r="I124" s="305"/>
      <c r="J124" s="304"/>
      <c r="K124" s="306"/>
      <c r="L124" s="305"/>
      <c r="M124" s="305"/>
      <c r="N124" s="305"/>
      <c r="O124" s="304"/>
    </row>
    <row r="125" spans="1:15" ht="15.75" thickBot="1" x14ac:dyDescent="0.3">
      <c r="A125" s="483"/>
      <c r="B125" s="574"/>
      <c r="C125" s="481"/>
      <c r="D125" s="275" t="s">
        <v>202</v>
      </c>
      <c r="E125" s="192">
        <v>25000</v>
      </c>
      <c r="F125" s="313">
        <f t="shared" si="78"/>
        <v>0</v>
      </c>
      <c r="G125" s="105">
        <v>25000</v>
      </c>
      <c r="H125" s="105">
        <f t="shared" ref="H125" si="158">(E125-G125-I125-J125)*(5000000/(E$167-G$167-I$167-J$167))</f>
        <v>0</v>
      </c>
      <c r="I125" s="105"/>
      <c r="J125" s="104"/>
      <c r="K125" s="313">
        <f t="shared" ref="K125" si="159">F125/$E125*100</f>
        <v>0</v>
      </c>
      <c r="L125" s="105">
        <f t="shared" ref="L125" si="160">G125/$E125*100</f>
        <v>100</v>
      </c>
      <c r="M125" s="105">
        <f t="shared" ref="M125" si="161">H125/$E125*100</f>
        <v>0</v>
      </c>
      <c r="N125" s="105">
        <f t="shared" ref="N125" si="162">I125/$E125*100</f>
        <v>0</v>
      </c>
      <c r="O125" s="104">
        <f t="shared" ref="O125" si="163">J125/$E125*100</f>
        <v>0</v>
      </c>
    </row>
    <row r="126" spans="1:15" ht="15.75" thickBot="1" x14ac:dyDescent="0.3">
      <c r="A126" s="483"/>
      <c r="B126" s="4">
        <v>90015</v>
      </c>
      <c r="C126" s="5"/>
      <c r="D126" s="4" t="s">
        <v>47</v>
      </c>
      <c r="E126" s="153">
        <v>685739.37</v>
      </c>
      <c r="F126" s="312"/>
      <c r="G126" s="311"/>
      <c r="H126" s="311"/>
      <c r="I126" s="311"/>
      <c r="J126" s="310"/>
      <c r="K126" s="312"/>
      <c r="L126" s="311"/>
      <c r="M126" s="311"/>
      <c r="N126" s="311"/>
      <c r="O126" s="310"/>
    </row>
    <row r="127" spans="1:15" x14ac:dyDescent="0.25">
      <c r="A127" s="483"/>
      <c r="B127" s="482"/>
      <c r="C127" s="485">
        <v>6050</v>
      </c>
      <c r="D127" s="193" t="s">
        <v>8</v>
      </c>
      <c r="E127" s="488">
        <v>685739.37</v>
      </c>
      <c r="F127" s="309"/>
      <c r="G127" s="308"/>
      <c r="H127" s="308"/>
      <c r="I127" s="308"/>
      <c r="J127" s="307"/>
      <c r="K127" s="309"/>
      <c r="L127" s="308"/>
      <c r="M127" s="308"/>
      <c r="N127" s="308"/>
      <c r="O127" s="307"/>
    </row>
    <row r="128" spans="1:15" ht="15.75" thickBot="1" x14ac:dyDescent="0.3">
      <c r="A128" s="483"/>
      <c r="B128" s="483"/>
      <c r="C128" s="486"/>
      <c r="D128" s="195" t="s">
        <v>5</v>
      </c>
      <c r="E128" s="489"/>
      <c r="F128" s="306"/>
      <c r="G128" s="305"/>
      <c r="H128" s="305"/>
      <c r="I128" s="305"/>
      <c r="J128" s="304"/>
      <c r="K128" s="306"/>
      <c r="L128" s="305"/>
      <c r="M128" s="305"/>
      <c r="N128" s="305"/>
      <c r="O128" s="304"/>
    </row>
    <row r="129" spans="1:15" ht="26.25" thickBot="1" x14ac:dyDescent="0.3">
      <c r="A129" s="483"/>
      <c r="B129" s="483"/>
      <c r="C129" s="486"/>
      <c r="D129" s="195" t="s">
        <v>203</v>
      </c>
      <c r="E129" s="192">
        <v>66000</v>
      </c>
      <c r="F129" s="313">
        <f t="shared" si="78"/>
        <v>38623.769625722984</v>
      </c>
      <c r="G129" s="105"/>
      <c r="H129" s="105">
        <f t="shared" ref="H129:H131" si="164">(E129-G129-I129-J129)*(5000000/(E$167-G$167-I$167-J$167))</f>
        <v>27376.23037427702</v>
      </c>
      <c r="I129" s="105"/>
      <c r="J129" s="104"/>
      <c r="K129" s="313">
        <f t="shared" ref="K129" si="165">F129/$E129*100</f>
        <v>58.520863069277254</v>
      </c>
      <c r="L129" s="105">
        <f t="shared" ref="L129" si="166">G129/$E129*100</f>
        <v>0</v>
      </c>
      <c r="M129" s="105">
        <f t="shared" ref="M129" si="167">H129/$E129*100</f>
        <v>41.47913693072276</v>
      </c>
      <c r="N129" s="105">
        <f t="shared" ref="N129" si="168">I129/$E129*100</f>
        <v>0</v>
      </c>
      <c r="O129" s="104">
        <f t="shared" ref="O129" si="169">J129/$E129*100</f>
        <v>0</v>
      </c>
    </row>
    <row r="130" spans="1:15" ht="15.75" thickBot="1" x14ac:dyDescent="0.3">
      <c r="A130" s="483"/>
      <c r="B130" s="483"/>
      <c r="C130" s="486"/>
      <c r="D130" s="195" t="s">
        <v>204</v>
      </c>
      <c r="E130" s="192">
        <v>554097.09</v>
      </c>
      <c r="F130" s="313">
        <f t="shared" si="78"/>
        <v>324262.39930974983</v>
      </c>
      <c r="G130" s="105"/>
      <c r="H130" s="105">
        <f t="shared" si="164"/>
        <v>229834.69069025011</v>
      </c>
      <c r="I130" s="105"/>
      <c r="J130" s="104"/>
      <c r="K130" s="313"/>
      <c r="L130" s="105"/>
      <c r="M130" s="105"/>
      <c r="N130" s="105"/>
      <c r="O130" s="104"/>
    </row>
    <row r="131" spans="1:15" ht="15.75" thickBot="1" x14ac:dyDescent="0.3">
      <c r="A131" s="483"/>
      <c r="B131" s="484"/>
      <c r="C131" s="487"/>
      <c r="D131" s="195" t="s">
        <v>205</v>
      </c>
      <c r="E131" s="192">
        <v>65642.28</v>
      </c>
      <c r="F131" s="313">
        <f t="shared" si="78"/>
        <v>19227.257792777003</v>
      </c>
      <c r="G131" s="105">
        <v>32786.89</v>
      </c>
      <c r="H131" s="105">
        <f t="shared" si="164"/>
        <v>13628.132207222992</v>
      </c>
      <c r="I131" s="105"/>
      <c r="J131" s="104"/>
      <c r="K131" s="313"/>
      <c r="L131" s="105"/>
      <c r="M131" s="105"/>
      <c r="N131" s="105"/>
      <c r="O131" s="104"/>
    </row>
    <row r="132" spans="1:15" ht="15.75" thickBot="1" x14ac:dyDescent="0.3">
      <c r="A132" s="483"/>
      <c r="B132" s="4">
        <v>90095</v>
      </c>
      <c r="C132" s="5"/>
      <c r="D132" s="4" t="s">
        <v>20</v>
      </c>
      <c r="E132" s="153">
        <v>9150</v>
      </c>
      <c r="F132" s="312"/>
      <c r="G132" s="311"/>
      <c r="H132" s="311"/>
      <c r="I132" s="311"/>
      <c r="J132" s="310"/>
      <c r="K132" s="312"/>
      <c r="L132" s="311"/>
      <c r="M132" s="311"/>
      <c r="N132" s="311"/>
      <c r="O132" s="310"/>
    </row>
    <row r="133" spans="1:15" x14ac:dyDescent="0.25">
      <c r="A133" s="483"/>
      <c r="B133" s="482"/>
      <c r="C133" s="485">
        <v>6060</v>
      </c>
      <c r="D133" s="193" t="s">
        <v>17</v>
      </c>
      <c r="E133" s="488">
        <v>9150</v>
      </c>
      <c r="F133" s="309"/>
      <c r="G133" s="308"/>
      <c r="H133" s="308"/>
      <c r="I133" s="308"/>
      <c r="J133" s="307"/>
      <c r="K133" s="309"/>
      <c r="L133" s="308"/>
      <c r="M133" s="308"/>
      <c r="N133" s="308"/>
      <c r="O133" s="307"/>
    </row>
    <row r="134" spans="1:15" ht="15.75" thickBot="1" x14ac:dyDescent="0.3">
      <c r="A134" s="483"/>
      <c r="B134" s="483"/>
      <c r="C134" s="486"/>
      <c r="D134" s="195" t="s">
        <v>5</v>
      </c>
      <c r="E134" s="489"/>
      <c r="F134" s="306"/>
      <c r="G134" s="305"/>
      <c r="H134" s="305"/>
      <c r="I134" s="305"/>
      <c r="J134" s="304"/>
      <c r="K134" s="306"/>
      <c r="L134" s="305"/>
      <c r="M134" s="305"/>
      <c r="N134" s="305"/>
      <c r="O134" s="304"/>
    </row>
    <row r="135" spans="1:15" ht="15.75" thickBot="1" x14ac:dyDescent="0.3">
      <c r="A135" s="484"/>
      <c r="B135" s="484"/>
      <c r="C135" s="487"/>
      <c r="D135" s="195" t="s">
        <v>206</v>
      </c>
      <c r="E135" s="192">
        <v>9150</v>
      </c>
      <c r="F135" s="313">
        <f t="shared" si="78"/>
        <v>5354.6589708388674</v>
      </c>
      <c r="G135" s="105"/>
      <c r="H135" s="105">
        <f t="shared" ref="H135" si="170">(E135-G135-I135-J135)*(5000000/(E$167-G$167-I$167-J$167))</f>
        <v>3795.3410291611326</v>
      </c>
      <c r="I135" s="105"/>
      <c r="J135" s="104"/>
      <c r="K135" s="313">
        <f t="shared" ref="K135" si="171">F135/$E135*100</f>
        <v>58.52086306927724</v>
      </c>
      <c r="L135" s="105">
        <f t="shared" ref="L135" si="172">G135/$E135*100</f>
        <v>0</v>
      </c>
      <c r="M135" s="105">
        <f t="shared" ref="M135" si="173">H135/$E135*100</f>
        <v>41.47913693072276</v>
      </c>
      <c r="N135" s="105">
        <f t="shared" ref="N135" si="174">I135/$E135*100</f>
        <v>0</v>
      </c>
      <c r="O135" s="104">
        <f t="shared" ref="O135" si="175">J135/$E135*100</f>
        <v>0</v>
      </c>
    </row>
    <row r="136" spans="1:15" ht="15.75" thickBot="1" x14ac:dyDescent="0.3">
      <c r="A136" s="24">
        <v>921</v>
      </c>
      <c r="B136" s="2"/>
      <c r="C136" s="3"/>
      <c r="D136" s="2" t="s">
        <v>55</v>
      </c>
      <c r="E136" s="152">
        <v>1205036.25</v>
      </c>
      <c r="F136" s="312"/>
      <c r="G136" s="311"/>
      <c r="H136" s="311"/>
      <c r="I136" s="311"/>
      <c r="J136" s="310"/>
      <c r="K136" s="312"/>
      <c r="L136" s="311"/>
      <c r="M136" s="311"/>
      <c r="N136" s="311"/>
      <c r="O136" s="310"/>
    </row>
    <row r="137" spans="1:15" ht="15.75" thickBot="1" x14ac:dyDescent="0.3">
      <c r="A137" s="482"/>
      <c r="B137" s="4">
        <v>92109</v>
      </c>
      <c r="C137" s="5"/>
      <c r="D137" s="4" t="s">
        <v>56</v>
      </c>
      <c r="E137" s="153">
        <v>379907.76</v>
      </c>
      <c r="F137" s="309"/>
      <c r="G137" s="308"/>
      <c r="H137" s="308"/>
      <c r="I137" s="308"/>
      <c r="J137" s="307"/>
      <c r="K137" s="309"/>
      <c r="L137" s="308"/>
      <c r="M137" s="308"/>
      <c r="N137" s="308"/>
      <c r="O137" s="307"/>
    </row>
    <row r="138" spans="1:15" x14ac:dyDescent="0.25">
      <c r="A138" s="483"/>
      <c r="B138" s="482"/>
      <c r="C138" s="485">
        <v>6050</v>
      </c>
      <c r="D138" s="193" t="s">
        <v>8</v>
      </c>
      <c r="E138" s="488">
        <v>225357.16</v>
      </c>
      <c r="F138" s="309"/>
      <c r="G138" s="308"/>
      <c r="H138" s="308"/>
      <c r="I138" s="308"/>
      <c r="J138" s="307"/>
      <c r="K138" s="309"/>
      <c r="L138" s="308"/>
      <c r="M138" s="308"/>
      <c r="N138" s="308"/>
      <c r="O138" s="307"/>
    </row>
    <row r="139" spans="1:15" ht="15.75" thickBot="1" x14ac:dyDescent="0.3">
      <c r="A139" s="483"/>
      <c r="B139" s="483"/>
      <c r="C139" s="486"/>
      <c r="D139" s="195" t="s">
        <v>5</v>
      </c>
      <c r="E139" s="489"/>
      <c r="F139" s="306"/>
      <c r="G139" s="305"/>
      <c r="H139" s="305"/>
      <c r="I139" s="305"/>
      <c r="J139" s="304"/>
      <c r="K139" s="306"/>
      <c r="L139" s="305"/>
      <c r="M139" s="305"/>
      <c r="N139" s="305"/>
      <c r="O139" s="304"/>
    </row>
    <row r="140" spans="1:15" ht="15.75" thickBot="1" x14ac:dyDescent="0.3">
      <c r="A140" s="483"/>
      <c r="B140" s="483"/>
      <c r="C140" s="486"/>
      <c r="D140" s="195" t="s">
        <v>207</v>
      </c>
      <c r="E140" s="192">
        <v>45000</v>
      </c>
      <c r="F140" s="313">
        <f t="shared" ref="F140:F167" si="176">E140-SUM(G140:J140)</f>
        <v>26334.388381174758</v>
      </c>
      <c r="G140" s="105"/>
      <c r="H140" s="105">
        <f t="shared" ref="H140:H143" si="177">(E140-G140-I140-J140)*(5000000/(E$167-G$167-I$167-J$167))</f>
        <v>18665.611618825242</v>
      </c>
      <c r="I140" s="105"/>
      <c r="J140" s="104"/>
      <c r="K140" s="313">
        <f t="shared" ref="K140" si="178">F140/$E140*100</f>
        <v>58.52086306927724</v>
      </c>
      <c r="L140" s="105">
        <f t="shared" ref="L140" si="179">G140/$E140*100</f>
        <v>0</v>
      </c>
      <c r="M140" s="105">
        <f t="shared" ref="M140" si="180">H140/$E140*100</f>
        <v>41.47913693072276</v>
      </c>
      <c r="N140" s="105">
        <f t="shared" ref="N140" si="181">I140/$E140*100</f>
        <v>0</v>
      </c>
      <c r="O140" s="104">
        <f t="shared" ref="O140" si="182">J140/$E140*100</f>
        <v>0</v>
      </c>
    </row>
    <row r="141" spans="1:15" ht="15.75" thickBot="1" x14ac:dyDescent="0.3">
      <c r="A141" s="483"/>
      <c r="B141" s="483"/>
      <c r="C141" s="486"/>
      <c r="D141" s="195" t="s">
        <v>208</v>
      </c>
      <c r="E141" s="192">
        <v>13000</v>
      </c>
      <c r="F141" s="313">
        <f t="shared" si="176"/>
        <v>7607.7121990060414</v>
      </c>
      <c r="G141" s="105"/>
      <c r="H141" s="105">
        <f t="shared" si="177"/>
        <v>5392.2878009939586</v>
      </c>
      <c r="I141" s="105"/>
      <c r="J141" s="104"/>
      <c r="K141" s="313">
        <f t="shared" ref="K141:K143" si="183">F141/$E141*100</f>
        <v>58.52086306927724</v>
      </c>
      <c r="L141" s="105">
        <f t="shared" ref="L141:L143" si="184">G141/$E141*100</f>
        <v>0</v>
      </c>
      <c r="M141" s="105">
        <f t="shared" ref="M141:M143" si="185">H141/$E141*100</f>
        <v>41.47913693072276</v>
      </c>
      <c r="N141" s="105">
        <f t="shared" ref="N141:N143" si="186">I141/$E141*100</f>
        <v>0</v>
      </c>
      <c r="O141" s="104">
        <f t="shared" ref="O141:O143" si="187">J141/$E141*100</f>
        <v>0</v>
      </c>
    </row>
    <row r="142" spans="1:15" ht="15.75" thickBot="1" x14ac:dyDescent="0.3">
      <c r="A142" s="483"/>
      <c r="B142" s="483"/>
      <c r="C142" s="486"/>
      <c r="D142" s="195" t="s">
        <v>209</v>
      </c>
      <c r="E142" s="192">
        <v>159157.16</v>
      </c>
      <c r="F142" s="313">
        <f t="shared" si="176"/>
        <v>93140.143668550489</v>
      </c>
      <c r="G142" s="105"/>
      <c r="H142" s="105">
        <f t="shared" si="177"/>
        <v>66017.016331449515</v>
      </c>
      <c r="I142" s="105"/>
      <c r="J142" s="104"/>
      <c r="K142" s="313">
        <f t="shared" si="183"/>
        <v>58.52086306927724</v>
      </c>
      <c r="L142" s="105">
        <f t="shared" si="184"/>
        <v>0</v>
      </c>
      <c r="M142" s="105">
        <f t="shared" si="185"/>
        <v>41.47913693072276</v>
      </c>
      <c r="N142" s="105">
        <f t="shared" si="186"/>
        <v>0</v>
      </c>
      <c r="O142" s="104">
        <f t="shared" si="187"/>
        <v>0</v>
      </c>
    </row>
    <row r="143" spans="1:15" ht="15.75" thickBot="1" x14ac:dyDescent="0.3">
      <c r="A143" s="483"/>
      <c r="B143" s="483"/>
      <c r="C143" s="487"/>
      <c r="D143" s="195" t="s">
        <v>210</v>
      </c>
      <c r="E143" s="192">
        <v>8200</v>
      </c>
      <c r="F143" s="313">
        <f t="shared" si="176"/>
        <v>4798.7107716807332</v>
      </c>
      <c r="G143" s="105"/>
      <c r="H143" s="105">
        <f t="shared" si="177"/>
        <v>3401.2892283192664</v>
      </c>
      <c r="I143" s="105"/>
      <c r="J143" s="104"/>
      <c r="K143" s="313">
        <f t="shared" si="183"/>
        <v>58.520863069277226</v>
      </c>
      <c r="L143" s="105">
        <f t="shared" si="184"/>
        <v>0</v>
      </c>
      <c r="M143" s="105">
        <f t="shared" si="185"/>
        <v>41.47913693072276</v>
      </c>
      <c r="N143" s="105">
        <f t="shared" si="186"/>
        <v>0</v>
      </c>
      <c r="O143" s="104">
        <f t="shared" si="187"/>
        <v>0</v>
      </c>
    </row>
    <row r="144" spans="1:15" x14ac:dyDescent="0.25">
      <c r="A144" s="483"/>
      <c r="B144" s="483"/>
      <c r="C144" s="485">
        <v>6060</v>
      </c>
      <c r="D144" s="193" t="s">
        <v>17</v>
      </c>
      <c r="E144" s="488">
        <v>4550.6000000000004</v>
      </c>
      <c r="F144" s="312"/>
      <c r="G144" s="311"/>
      <c r="H144" s="311"/>
      <c r="I144" s="311"/>
      <c r="J144" s="310"/>
      <c r="K144" s="312"/>
      <c r="L144" s="311"/>
      <c r="M144" s="311"/>
      <c r="N144" s="311"/>
      <c r="O144" s="310"/>
    </row>
    <row r="145" spans="1:15" ht="15.75" thickBot="1" x14ac:dyDescent="0.3">
      <c r="A145" s="483"/>
      <c r="B145" s="483"/>
      <c r="C145" s="486"/>
      <c r="D145" s="195" t="s">
        <v>5</v>
      </c>
      <c r="E145" s="489"/>
      <c r="F145" s="306"/>
      <c r="G145" s="305"/>
      <c r="H145" s="305"/>
      <c r="I145" s="305"/>
      <c r="J145" s="304"/>
      <c r="K145" s="306"/>
      <c r="L145" s="305"/>
      <c r="M145" s="305"/>
      <c r="N145" s="305"/>
      <c r="O145" s="304"/>
    </row>
    <row r="146" spans="1:15" ht="15.75" thickBot="1" x14ac:dyDescent="0.3">
      <c r="A146" s="483"/>
      <c r="B146" s="483"/>
      <c r="C146" s="487"/>
      <c r="D146" s="195" t="s">
        <v>211</v>
      </c>
      <c r="E146" s="192">
        <v>4550.6000000000004</v>
      </c>
      <c r="F146" s="313">
        <f t="shared" si="176"/>
        <v>2663.0503948305304</v>
      </c>
      <c r="G146" s="105"/>
      <c r="H146" s="105">
        <f t="shared" ref="H146" si="188">(E146-G146-I146-J146)*(5000000/(E$167-G$167-I$167-J$167))</f>
        <v>1887.5496051694702</v>
      </c>
      <c r="I146" s="105"/>
      <c r="J146" s="104"/>
      <c r="K146" s="313">
        <f t="shared" ref="K146" si="189">F146/$E146*100</f>
        <v>58.52086306927724</v>
      </c>
      <c r="L146" s="105">
        <f t="shared" ref="L146" si="190">G146/$E146*100</f>
        <v>0</v>
      </c>
      <c r="M146" s="105">
        <f t="shared" ref="M146" si="191">H146/$E146*100</f>
        <v>41.47913693072276</v>
      </c>
      <c r="N146" s="105">
        <f t="shared" ref="N146" si="192">I146/$E146*100</f>
        <v>0</v>
      </c>
      <c r="O146" s="104">
        <f t="shared" ref="O146" si="193">J146/$E146*100</f>
        <v>0</v>
      </c>
    </row>
    <row r="147" spans="1:15" ht="51" x14ac:dyDescent="0.25">
      <c r="A147" s="483"/>
      <c r="B147" s="483"/>
      <c r="C147" s="485">
        <v>6220</v>
      </c>
      <c r="D147" s="193" t="s">
        <v>63</v>
      </c>
      <c r="E147" s="488">
        <v>150000</v>
      </c>
      <c r="F147" s="312"/>
      <c r="G147" s="311"/>
      <c r="H147" s="311"/>
      <c r="I147" s="311"/>
      <c r="J147" s="310"/>
      <c r="K147" s="312"/>
      <c r="L147" s="311"/>
      <c r="M147" s="311"/>
      <c r="N147" s="311"/>
      <c r="O147" s="310"/>
    </row>
    <row r="148" spans="1:15" ht="15.75" thickBot="1" x14ac:dyDescent="0.3">
      <c r="A148" s="483"/>
      <c r="B148" s="483"/>
      <c r="C148" s="486"/>
      <c r="D148" s="195" t="s">
        <v>5</v>
      </c>
      <c r="E148" s="489"/>
      <c r="F148" s="306"/>
      <c r="G148" s="305"/>
      <c r="H148" s="305"/>
      <c r="I148" s="305"/>
      <c r="J148" s="304"/>
      <c r="K148" s="306"/>
      <c r="L148" s="305"/>
      <c r="M148" s="305"/>
      <c r="N148" s="305"/>
      <c r="O148" s="304"/>
    </row>
    <row r="149" spans="1:15" ht="15.75" thickBot="1" x14ac:dyDescent="0.3">
      <c r="A149" s="483"/>
      <c r="B149" s="484"/>
      <c r="C149" s="487"/>
      <c r="D149" s="195" t="s">
        <v>212</v>
      </c>
      <c r="E149" s="192">
        <v>150000</v>
      </c>
      <c r="F149" s="313">
        <f t="shared" si="176"/>
        <v>87781.294603915856</v>
      </c>
      <c r="G149" s="105"/>
      <c r="H149" s="105">
        <f t="shared" ref="H149" si="194">(E149-G149-I149-J149)*(5000000/(E$167-G$167-I$167-J$167))</f>
        <v>62218.705396084137</v>
      </c>
      <c r="I149" s="105"/>
      <c r="J149" s="104"/>
      <c r="K149" s="313">
        <f t="shared" ref="K149" si="195">F149/$E149*100</f>
        <v>58.52086306927724</v>
      </c>
      <c r="L149" s="105">
        <f t="shared" ref="L149" si="196">G149/$E149*100</f>
        <v>0</v>
      </c>
      <c r="M149" s="105">
        <f t="shared" ref="M149" si="197">H149/$E149*100</f>
        <v>41.47913693072276</v>
      </c>
      <c r="N149" s="105">
        <f t="shared" ref="N149" si="198">I149/$E149*100</f>
        <v>0</v>
      </c>
      <c r="O149" s="104">
        <f t="shared" ref="O149" si="199">J149/$E149*100</f>
        <v>0</v>
      </c>
    </row>
    <row r="150" spans="1:15" ht="15.75" thickBot="1" x14ac:dyDescent="0.3">
      <c r="A150" s="483"/>
      <c r="B150" s="4">
        <v>92118</v>
      </c>
      <c r="C150" s="5"/>
      <c r="D150" s="4" t="s">
        <v>67</v>
      </c>
      <c r="E150" s="153">
        <v>150000</v>
      </c>
      <c r="F150" s="312"/>
      <c r="G150" s="311"/>
      <c r="H150" s="311"/>
      <c r="I150" s="311"/>
      <c r="J150" s="310"/>
      <c r="K150" s="312"/>
      <c r="L150" s="311"/>
      <c r="M150" s="311"/>
      <c r="N150" s="311"/>
      <c r="O150" s="310"/>
    </row>
    <row r="151" spans="1:15" ht="51" x14ac:dyDescent="0.25">
      <c r="A151" s="483"/>
      <c r="B151" s="482"/>
      <c r="C151" s="485">
        <v>6220</v>
      </c>
      <c r="D151" s="193" t="s">
        <v>63</v>
      </c>
      <c r="E151" s="488">
        <v>150000</v>
      </c>
      <c r="F151" s="309"/>
      <c r="G151" s="308"/>
      <c r="H151" s="308"/>
      <c r="I151" s="308"/>
      <c r="J151" s="307"/>
      <c r="K151" s="309"/>
      <c r="L151" s="308"/>
      <c r="M151" s="308"/>
      <c r="N151" s="308"/>
      <c r="O151" s="307"/>
    </row>
    <row r="152" spans="1:15" ht="15.75" thickBot="1" x14ac:dyDescent="0.3">
      <c r="A152" s="483"/>
      <c r="B152" s="483"/>
      <c r="C152" s="486"/>
      <c r="D152" s="195" t="s">
        <v>5</v>
      </c>
      <c r="E152" s="489"/>
      <c r="F152" s="306"/>
      <c r="G152" s="305"/>
      <c r="H152" s="305"/>
      <c r="I152" s="305"/>
      <c r="J152" s="304"/>
      <c r="K152" s="306"/>
      <c r="L152" s="305"/>
      <c r="M152" s="305"/>
      <c r="N152" s="305"/>
      <c r="O152" s="304"/>
    </row>
    <row r="153" spans="1:15" ht="15.75" thickBot="1" x14ac:dyDescent="0.3">
      <c r="A153" s="483"/>
      <c r="B153" s="484"/>
      <c r="C153" s="502"/>
      <c r="D153" s="195" t="s">
        <v>213</v>
      </c>
      <c r="E153" s="192">
        <v>150000</v>
      </c>
      <c r="F153" s="313">
        <f t="shared" si="176"/>
        <v>87781.294603915856</v>
      </c>
      <c r="G153" s="105"/>
      <c r="H153" s="105">
        <f t="shared" ref="H153" si="200">(E153-G153-I153-J153)*(5000000/(E$167-G$167-I$167-J$167))</f>
        <v>62218.705396084137</v>
      </c>
      <c r="I153" s="105"/>
      <c r="J153" s="104"/>
      <c r="K153" s="313">
        <f t="shared" ref="K153" si="201">F153/$E153*100</f>
        <v>58.52086306927724</v>
      </c>
      <c r="L153" s="105">
        <f t="shared" ref="L153" si="202">G153/$E153*100</f>
        <v>0</v>
      </c>
      <c r="M153" s="105">
        <f t="shared" ref="M153" si="203">H153/$E153*100</f>
        <v>41.47913693072276</v>
      </c>
      <c r="N153" s="105">
        <f t="shared" ref="N153" si="204">I153/$E153*100</f>
        <v>0</v>
      </c>
      <c r="O153" s="104">
        <f t="shared" ref="O153" si="205">J153/$E153*100</f>
        <v>0</v>
      </c>
    </row>
    <row r="154" spans="1:15" ht="15.75" thickBot="1" x14ac:dyDescent="0.3">
      <c r="A154" s="483"/>
      <c r="B154" s="274">
        <v>92120</v>
      </c>
      <c r="C154" s="273"/>
      <c r="D154" s="22" t="s">
        <v>214</v>
      </c>
      <c r="E154" s="153">
        <v>675128.49</v>
      </c>
      <c r="F154" s="312"/>
      <c r="G154" s="311"/>
      <c r="H154" s="311"/>
      <c r="I154" s="311"/>
      <c r="J154" s="310"/>
      <c r="K154" s="312"/>
      <c r="L154" s="311"/>
      <c r="M154" s="311"/>
      <c r="N154" s="311"/>
      <c r="O154" s="310"/>
    </row>
    <row r="155" spans="1:15" x14ac:dyDescent="0.25">
      <c r="A155" s="483"/>
      <c r="B155" s="499"/>
      <c r="C155" s="479">
        <v>6050</v>
      </c>
      <c r="D155" s="9" t="s">
        <v>215</v>
      </c>
      <c r="E155" s="488">
        <v>675128.49</v>
      </c>
      <c r="F155" s="309"/>
      <c r="G155" s="308"/>
      <c r="H155" s="308"/>
      <c r="I155" s="308"/>
      <c r="J155" s="307"/>
      <c r="K155" s="309"/>
      <c r="L155" s="308"/>
      <c r="M155" s="308"/>
      <c r="N155" s="308"/>
      <c r="O155" s="307"/>
    </row>
    <row r="156" spans="1:15" ht="15.75" thickBot="1" x14ac:dyDescent="0.3">
      <c r="A156" s="483"/>
      <c r="B156" s="500"/>
      <c r="C156" s="480"/>
      <c r="D156" s="19" t="s">
        <v>5</v>
      </c>
      <c r="E156" s="489"/>
      <c r="F156" s="306"/>
      <c r="G156" s="305"/>
      <c r="H156" s="305"/>
      <c r="I156" s="305"/>
      <c r="J156" s="304"/>
      <c r="K156" s="306"/>
      <c r="L156" s="305"/>
      <c r="M156" s="305"/>
      <c r="N156" s="305"/>
      <c r="O156" s="304"/>
    </row>
    <row r="157" spans="1:15" ht="15.75" thickBot="1" x14ac:dyDescent="0.3">
      <c r="A157" s="483"/>
      <c r="B157" s="500"/>
      <c r="C157" s="480"/>
      <c r="D157" s="19" t="s">
        <v>216</v>
      </c>
      <c r="E157" s="192">
        <v>499945.84</v>
      </c>
      <c r="F157" s="313">
        <f t="shared" si="176"/>
        <v>292572.62044694787</v>
      </c>
      <c r="G157" s="105"/>
      <c r="H157" s="105">
        <f t="shared" ref="H157:H158" si="206">(E157-G157-I157-J157)*(5000000/(E$167-G$167-I$167-J$167))</f>
        <v>207373.21955305213</v>
      </c>
      <c r="I157" s="105"/>
      <c r="J157" s="104"/>
      <c r="K157" s="313">
        <f t="shared" ref="K157" si="207">F157/$E157*100</f>
        <v>58.52086306927724</v>
      </c>
      <c r="L157" s="105">
        <f t="shared" ref="L157" si="208">G157/$E157*100</f>
        <v>0</v>
      </c>
      <c r="M157" s="105">
        <f t="shared" ref="M157" si="209">H157/$E157*100</f>
        <v>41.47913693072276</v>
      </c>
      <c r="N157" s="105">
        <f t="shared" ref="N157" si="210">I157/$E157*100</f>
        <v>0</v>
      </c>
      <c r="O157" s="104">
        <f t="shared" ref="O157" si="211">J157/$E157*100</f>
        <v>0</v>
      </c>
    </row>
    <row r="158" spans="1:15" ht="15.75" thickBot="1" x14ac:dyDescent="0.3">
      <c r="A158" s="484"/>
      <c r="B158" s="574"/>
      <c r="C158" s="481"/>
      <c r="D158" s="19" t="s">
        <v>217</v>
      </c>
      <c r="E158" s="192">
        <v>175182.65</v>
      </c>
      <c r="F158" s="313">
        <f t="shared" si="176"/>
        <v>102518.3987276312</v>
      </c>
      <c r="G158" s="105"/>
      <c r="H158" s="105">
        <f t="shared" si="206"/>
        <v>72664.251272368798</v>
      </c>
      <c r="I158" s="105"/>
      <c r="J158" s="104"/>
      <c r="K158" s="313">
        <f t="shared" ref="K158" si="212">F158/$E158*100</f>
        <v>58.52086306927724</v>
      </c>
      <c r="L158" s="105">
        <f t="shared" ref="L158" si="213">G158/$E158*100</f>
        <v>0</v>
      </c>
      <c r="M158" s="105">
        <f t="shared" ref="M158" si="214">H158/$E158*100</f>
        <v>41.479136930722767</v>
      </c>
      <c r="N158" s="105">
        <f t="shared" ref="N158" si="215">I158/$E158*100</f>
        <v>0</v>
      </c>
      <c r="O158" s="104">
        <f t="shared" ref="O158" si="216">J158/$E158*100</f>
        <v>0</v>
      </c>
    </row>
    <row r="159" spans="1:15" ht="15.75" thickBot="1" x14ac:dyDescent="0.3">
      <c r="A159" s="2">
        <v>926</v>
      </c>
      <c r="B159" s="272"/>
      <c r="C159" s="271"/>
      <c r="D159" s="270" t="s">
        <v>144</v>
      </c>
      <c r="E159" s="152">
        <v>1184428.6200000001</v>
      </c>
      <c r="F159" s="312"/>
      <c r="G159" s="311"/>
      <c r="H159" s="311"/>
      <c r="I159" s="311"/>
      <c r="J159" s="310"/>
      <c r="K159" s="312"/>
      <c r="L159" s="311"/>
      <c r="M159" s="311"/>
      <c r="N159" s="311"/>
      <c r="O159" s="310"/>
    </row>
    <row r="160" spans="1:15" ht="15.75" thickBot="1" x14ac:dyDescent="0.3">
      <c r="A160" s="482"/>
      <c r="B160" s="268">
        <v>92601</v>
      </c>
      <c r="C160" s="267"/>
      <c r="D160" s="266" t="s">
        <v>80</v>
      </c>
      <c r="E160" s="265">
        <v>1184428.6200000001</v>
      </c>
      <c r="F160" s="309"/>
      <c r="G160" s="308"/>
      <c r="H160" s="308"/>
      <c r="I160" s="308"/>
      <c r="J160" s="307"/>
      <c r="K160" s="309"/>
      <c r="L160" s="308"/>
      <c r="M160" s="308"/>
      <c r="N160" s="308"/>
      <c r="O160" s="307"/>
    </row>
    <row r="161" spans="1:15" ht="38.25" x14ac:dyDescent="0.25">
      <c r="A161" s="483"/>
      <c r="B161" s="499"/>
      <c r="C161" s="479">
        <v>6010</v>
      </c>
      <c r="D161" s="9" t="s">
        <v>21</v>
      </c>
      <c r="E161" s="488">
        <v>28000</v>
      </c>
      <c r="F161" s="309"/>
      <c r="G161" s="308"/>
      <c r="H161" s="308"/>
      <c r="I161" s="308"/>
      <c r="J161" s="307"/>
      <c r="K161" s="309"/>
      <c r="L161" s="308"/>
      <c r="M161" s="308"/>
      <c r="N161" s="308"/>
      <c r="O161" s="307"/>
    </row>
    <row r="162" spans="1:15" ht="15.75" thickBot="1" x14ac:dyDescent="0.3">
      <c r="A162" s="483"/>
      <c r="B162" s="500"/>
      <c r="C162" s="480"/>
      <c r="D162" s="19" t="s">
        <v>5</v>
      </c>
      <c r="E162" s="489"/>
      <c r="F162" s="306"/>
      <c r="G162" s="305"/>
      <c r="H162" s="305"/>
      <c r="I162" s="305"/>
      <c r="J162" s="304"/>
      <c r="K162" s="306"/>
      <c r="L162" s="305"/>
      <c r="M162" s="305"/>
      <c r="N162" s="305"/>
      <c r="O162" s="304"/>
    </row>
    <row r="163" spans="1:15" ht="15.75" thickBot="1" x14ac:dyDescent="0.3">
      <c r="A163" s="483"/>
      <c r="B163" s="500"/>
      <c r="C163" s="576"/>
      <c r="D163" s="19" t="s">
        <v>218</v>
      </c>
      <c r="E163" s="192">
        <v>28000</v>
      </c>
      <c r="F163" s="313">
        <f t="shared" si="176"/>
        <v>16385.841659397629</v>
      </c>
      <c r="G163" s="105"/>
      <c r="H163" s="105">
        <f t="shared" ref="H163" si="217">(E163-G163-I163-J163)*(5000000/(E$167-G$167-I$167-J$167))</f>
        <v>11614.158340602373</v>
      </c>
      <c r="I163" s="105"/>
      <c r="J163" s="104"/>
      <c r="K163" s="313">
        <f t="shared" ref="K163" si="218">F163/$E163*100</f>
        <v>58.520863069277254</v>
      </c>
      <c r="L163" s="105">
        <f t="shared" ref="L163" si="219">G163/$E163*100</f>
        <v>0</v>
      </c>
      <c r="M163" s="105">
        <f t="shared" ref="M163" si="220">H163/$E163*100</f>
        <v>41.47913693072276</v>
      </c>
      <c r="N163" s="105">
        <f t="shared" ref="N163" si="221">I163/$E163*100</f>
        <v>0</v>
      </c>
      <c r="O163" s="104">
        <f t="shared" ref="O163" si="222">J163/$E163*100</f>
        <v>0</v>
      </c>
    </row>
    <row r="164" spans="1:15" x14ac:dyDescent="0.25">
      <c r="A164" s="483"/>
      <c r="B164" s="500"/>
      <c r="C164" s="577">
        <v>6050</v>
      </c>
      <c r="D164" s="9" t="s">
        <v>8</v>
      </c>
      <c r="E164" s="488">
        <v>1156428.6200000001</v>
      </c>
      <c r="F164" s="312"/>
      <c r="G164" s="311"/>
      <c r="H164" s="311"/>
      <c r="I164" s="311"/>
      <c r="J164" s="310"/>
      <c r="K164" s="312"/>
      <c r="L164" s="311"/>
      <c r="M164" s="311"/>
      <c r="N164" s="311"/>
      <c r="O164" s="310"/>
    </row>
    <row r="165" spans="1:15" ht="15.75" thickBot="1" x14ac:dyDescent="0.3">
      <c r="A165" s="483"/>
      <c r="B165" s="500"/>
      <c r="C165" s="578"/>
      <c r="D165" s="19" t="s">
        <v>5</v>
      </c>
      <c r="E165" s="489"/>
      <c r="F165" s="306"/>
      <c r="G165" s="305"/>
      <c r="H165" s="305"/>
      <c r="I165" s="305"/>
      <c r="J165" s="304"/>
      <c r="K165" s="306"/>
      <c r="L165" s="305"/>
      <c r="M165" s="305"/>
      <c r="N165" s="305"/>
      <c r="O165" s="304"/>
    </row>
    <row r="166" spans="1:15" ht="15.75" thickBot="1" x14ac:dyDescent="0.3">
      <c r="A166" s="484"/>
      <c r="B166" s="574"/>
      <c r="C166" s="580"/>
      <c r="D166" s="19" t="s">
        <v>219</v>
      </c>
      <c r="E166" s="192">
        <v>1156428.6200000001</v>
      </c>
      <c r="F166" s="299">
        <f t="shared" si="176"/>
        <v>287003.06116274605</v>
      </c>
      <c r="G166" s="92">
        <v>666000</v>
      </c>
      <c r="H166" s="105">
        <f t="shared" ref="H166" si="223">(E166-G166-I166-J166)*(5000000/(E$167-G$167-I$167-J$167))</f>
        <v>203425.55883725404</v>
      </c>
      <c r="I166" s="92"/>
      <c r="J166" s="91"/>
      <c r="K166" s="302">
        <f t="shared" ref="K166" si="224">F166/$E166*100</f>
        <v>24.818052424432906</v>
      </c>
      <c r="L166" s="301">
        <f t="shared" ref="L166" si="225">G166/$E166*100</f>
        <v>57.591103201856065</v>
      </c>
      <c r="M166" s="301">
        <f t="shared" ref="M166" si="226">H166/$E166*100</f>
        <v>17.590844373711022</v>
      </c>
      <c r="N166" s="301">
        <f t="shared" ref="N166" si="227">I166/$E166*100</f>
        <v>0</v>
      </c>
      <c r="O166" s="300">
        <f t="shared" ref="O166" si="228">J166/$E166*100</f>
        <v>0</v>
      </c>
    </row>
    <row r="167" spans="1:15" ht="15.75" thickBot="1" x14ac:dyDescent="0.3">
      <c r="A167" s="86" t="s">
        <v>148</v>
      </c>
      <c r="B167" s="86"/>
      <c r="C167" s="87"/>
      <c r="D167" s="86" t="s">
        <v>149</v>
      </c>
      <c r="E167" s="161">
        <v>14408039.630000001</v>
      </c>
      <c r="F167" s="296">
        <f t="shared" si="176"/>
        <v>7054252.7400000012</v>
      </c>
      <c r="G167" s="83">
        <f>SUM(G3:G166)</f>
        <v>803786.89</v>
      </c>
      <c r="H167" s="83">
        <f t="shared" ref="H167:J167" si="229">SUM(H3:H166)</f>
        <v>5000000</v>
      </c>
      <c r="I167" s="83">
        <f t="shared" si="229"/>
        <v>910000</v>
      </c>
      <c r="J167" s="82">
        <f t="shared" si="229"/>
        <v>640000</v>
      </c>
      <c r="K167" s="337">
        <f t="shared" ref="K167" si="230">F167/$E167*100</f>
        <v>48.960531211420609</v>
      </c>
      <c r="L167" s="83">
        <f t="shared" ref="L167" si="231">G167/$E167*100</f>
        <v>5.5787387503181094</v>
      </c>
      <c r="M167" s="83">
        <f t="shared" ref="M167" si="232">H167/$E167*100</f>
        <v>34.702847357451361</v>
      </c>
      <c r="N167" s="83">
        <f t="shared" ref="N167" si="233">I167/$E167*100</f>
        <v>6.3159182190561474</v>
      </c>
      <c r="O167" s="82">
        <f t="shared" ref="O167" si="234">J167/$E167*100</f>
        <v>4.4419644617537735</v>
      </c>
    </row>
  </sheetData>
  <mergeCells count="94">
    <mergeCell ref="E164:E165"/>
    <mergeCell ref="B155:B158"/>
    <mergeCell ref="C155:C158"/>
    <mergeCell ref="E155:E156"/>
    <mergeCell ref="A160:A166"/>
    <mergeCell ref="B161:B166"/>
    <mergeCell ref="C161:C163"/>
    <mergeCell ref="E161:E162"/>
    <mergeCell ref="A137:A158"/>
    <mergeCell ref="C164:C166"/>
    <mergeCell ref="C147:C149"/>
    <mergeCell ref="E147:E148"/>
    <mergeCell ref="B151:B153"/>
    <mergeCell ref="C151:C153"/>
    <mergeCell ref="E151:E152"/>
    <mergeCell ref="B138:B149"/>
    <mergeCell ref="C138:C143"/>
    <mergeCell ref="E138:E139"/>
    <mergeCell ref="C144:C146"/>
    <mergeCell ref="E144:E145"/>
    <mergeCell ref="A133:A135"/>
    <mergeCell ref="B133:B135"/>
    <mergeCell ref="C133:C135"/>
    <mergeCell ref="E133:E134"/>
    <mergeCell ref="A113:A132"/>
    <mergeCell ref="B118:B121"/>
    <mergeCell ref="C118:C121"/>
    <mergeCell ref="E118:E119"/>
    <mergeCell ref="B106:B111"/>
    <mergeCell ref="C106:C111"/>
    <mergeCell ref="E106:E107"/>
    <mergeCell ref="B114:B116"/>
    <mergeCell ref="C114:C116"/>
    <mergeCell ref="E114:E115"/>
    <mergeCell ref="B123:B125"/>
    <mergeCell ref="C123:C125"/>
    <mergeCell ref="E123:E124"/>
    <mergeCell ref="B127:B131"/>
    <mergeCell ref="C127:C131"/>
    <mergeCell ref="E127:E128"/>
    <mergeCell ref="B98:B100"/>
    <mergeCell ref="C98:C100"/>
    <mergeCell ref="E98:E99"/>
    <mergeCell ref="B102:B104"/>
    <mergeCell ref="C102:C104"/>
    <mergeCell ref="E102:E103"/>
    <mergeCell ref="B93:B95"/>
    <mergeCell ref="C93:C95"/>
    <mergeCell ref="E93:E94"/>
    <mergeCell ref="A81:A95"/>
    <mergeCell ref="B82:B85"/>
    <mergeCell ref="C82:C85"/>
    <mergeCell ref="E82:E83"/>
    <mergeCell ref="B87:B91"/>
    <mergeCell ref="C87:C91"/>
    <mergeCell ref="E87:E88"/>
    <mergeCell ref="A65:A79"/>
    <mergeCell ref="B66:B75"/>
    <mergeCell ref="C66:C68"/>
    <mergeCell ref="E66:E67"/>
    <mergeCell ref="C69:C75"/>
    <mergeCell ref="E69:E70"/>
    <mergeCell ref="B77:B79"/>
    <mergeCell ref="C77:C79"/>
    <mergeCell ref="E77:E78"/>
    <mergeCell ref="A50:A63"/>
    <mergeCell ref="B51:B54"/>
    <mergeCell ref="C51:C54"/>
    <mergeCell ref="E51:E52"/>
    <mergeCell ref="B56:B63"/>
    <mergeCell ref="C56:C63"/>
    <mergeCell ref="E56:E57"/>
    <mergeCell ref="C40:C43"/>
    <mergeCell ref="E40:E41"/>
    <mergeCell ref="A45:A48"/>
    <mergeCell ref="B46:B48"/>
    <mergeCell ref="C46:C48"/>
    <mergeCell ref="E46:E47"/>
    <mergeCell ref="A12:A43"/>
    <mergeCell ref="B13:B17"/>
    <mergeCell ref="C13:C17"/>
    <mergeCell ref="E13:E14"/>
    <mergeCell ref="B19:B43"/>
    <mergeCell ref="C19:C39"/>
    <mergeCell ref="E19:E20"/>
    <mergeCell ref="A1:C1"/>
    <mergeCell ref="F1:J1"/>
    <mergeCell ref="K1:O1"/>
    <mergeCell ref="A4:A10"/>
    <mergeCell ref="B5:B10"/>
    <mergeCell ref="C5:C7"/>
    <mergeCell ref="E5:E6"/>
    <mergeCell ref="C8:C10"/>
    <mergeCell ref="E8:E9"/>
  </mergeCells>
  <pageMargins left="0.23622047244094491" right="0.23622047244094491" top="0.74803149606299213" bottom="0.74803149606299213" header="0.31496062992125984" footer="0.31496062992125984"/>
  <pageSetup paperSize="9" scale="76" fitToHeight="6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8"/>
  <sheetViews>
    <sheetView topLeftCell="A139" zoomScaleNormal="100" workbookViewId="0">
      <selection activeCell="G147" sqref="G147"/>
    </sheetView>
  </sheetViews>
  <sheetFormatPr defaultRowHeight="15" x14ac:dyDescent="0.25"/>
  <cols>
    <col min="1" max="1" width="5.140625" customWidth="1"/>
    <col min="2" max="2" width="5.7109375" customWidth="1"/>
    <col min="3" max="3" width="5.42578125" customWidth="1"/>
    <col min="4" max="4" width="43.28515625" customWidth="1"/>
    <col min="5" max="10" width="14" customWidth="1"/>
    <col min="11" max="15" width="7.42578125" customWidth="1"/>
  </cols>
  <sheetData>
    <row r="1" spans="1:20" ht="15.75" thickBot="1" x14ac:dyDescent="0.3">
      <c r="A1" s="556">
        <v>2008</v>
      </c>
      <c r="B1" s="557"/>
      <c r="C1" s="558"/>
      <c r="D1" s="294" t="s">
        <v>305</v>
      </c>
      <c r="E1" s="293"/>
      <c r="F1" s="556" t="s">
        <v>306</v>
      </c>
      <c r="G1" s="557"/>
      <c r="H1" s="557"/>
      <c r="I1" s="557"/>
      <c r="J1" s="558"/>
      <c r="K1" s="556" t="s">
        <v>307</v>
      </c>
      <c r="L1" s="557"/>
      <c r="M1" s="557"/>
      <c r="N1" s="557"/>
      <c r="O1" s="558"/>
      <c r="P1" s="584"/>
      <c r="Q1" s="584"/>
      <c r="R1" s="584"/>
      <c r="S1" s="584"/>
      <c r="T1" s="584"/>
    </row>
    <row r="2" spans="1:20" ht="30" customHeight="1" thickBot="1" x14ac:dyDescent="0.3">
      <c r="A2" s="87" t="s">
        <v>0</v>
      </c>
      <c r="B2" s="87" t="s">
        <v>308</v>
      </c>
      <c r="C2" s="87" t="s">
        <v>304</v>
      </c>
      <c r="D2" s="292" t="s">
        <v>1</v>
      </c>
      <c r="E2" s="291" t="s">
        <v>309</v>
      </c>
      <c r="F2" s="187" t="s">
        <v>310</v>
      </c>
      <c r="G2" s="187" t="s">
        <v>560</v>
      </c>
      <c r="H2" s="187" t="s">
        <v>312</v>
      </c>
      <c r="I2" s="187" t="s">
        <v>313</v>
      </c>
      <c r="J2" s="290" t="s">
        <v>314</v>
      </c>
      <c r="K2" s="186" t="s">
        <v>315</v>
      </c>
      <c r="L2" s="187" t="s">
        <v>496</v>
      </c>
      <c r="M2" s="187" t="s">
        <v>317</v>
      </c>
      <c r="N2" s="187" t="s">
        <v>318</v>
      </c>
      <c r="O2" s="289" t="s">
        <v>319</v>
      </c>
    </row>
    <row r="3" spans="1:20" ht="15.75" thickBot="1" x14ac:dyDescent="0.3">
      <c r="A3" s="2">
        <v>10</v>
      </c>
      <c r="B3" s="2"/>
      <c r="C3" s="3"/>
      <c r="D3" s="2" t="s">
        <v>87</v>
      </c>
      <c r="E3" s="152">
        <v>1928235.78</v>
      </c>
      <c r="F3" s="264"/>
      <c r="G3" s="164"/>
      <c r="H3" s="164"/>
      <c r="I3" s="164"/>
      <c r="J3" s="164"/>
      <c r="K3" s="179"/>
      <c r="L3" s="164"/>
      <c r="M3" s="164"/>
      <c r="N3" s="164"/>
      <c r="O3" s="173"/>
      <c r="P3" s="50"/>
      <c r="Q3" s="50"/>
      <c r="R3" s="50"/>
      <c r="S3" s="50"/>
    </row>
    <row r="4" spans="1:20" ht="15.75" thickBot="1" x14ac:dyDescent="0.3">
      <c r="A4" s="501"/>
      <c r="B4" s="4">
        <v>1010</v>
      </c>
      <c r="C4" s="5"/>
      <c r="D4" s="4" t="s">
        <v>88</v>
      </c>
      <c r="E4" s="153">
        <v>1918236.05</v>
      </c>
      <c r="F4" s="264"/>
      <c r="G4" s="164"/>
      <c r="H4" s="164"/>
      <c r="I4" s="164"/>
      <c r="J4" s="164"/>
      <c r="K4" s="179"/>
      <c r="L4" s="164"/>
      <c r="M4" s="164"/>
      <c r="N4" s="164"/>
      <c r="O4" s="173"/>
      <c r="P4" s="50"/>
      <c r="Q4" s="50"/>
      <c r="R4" s="50"/>
      <c r="S4" s="50"/>
    </row>
    <row r="5" spans="1:20" x14ac:dyDescent="0.25">
      <c r="A5" s="498"/>
      <c r="B5" s="482"/>
      <c r="C5" s="485">
        <v>6050</v>
      </c>
      <c r="D5" s="193" t="s">
        <v>450</v>
      </c>
      <c r="E5" s="488">
        <v>1918236.05</v>
      </c>
      <c r="F5" s="264"/>
      <c r="G5" s="164"/>
      <c r="H5" s="164"/>
      <c r="I5" s="164"/>
      <c r="J5" s="164"/>
      <c r="K5" s="179"/>
      <c r="L5" s="164"/>
      <c r="M5" s="164"/>
      <c r="N5" s="164"/>
      <c r="O5" s="173"/>
      <c r="P5" s="50"/>
      <c r="Q5" s="50"/>
      <c r="R5" s="50"/>
      <c r="S5" s="50"/>
    </row>
    <row r="6" spans="1:20" ht="15.75" thickBot="1" x14ac:dyDescent="0.3">
      <c r="A6" s="498"/>
      <c r="B6" s="483"/>
      <c r="C6" s="486"/>
      <c r="D6" s="195" t="s">
        <v>5</v>
      </c>
      <c r="E6" s="489"/>
      <c r="F6" s="262"/>
      <c r="G6" s="165"/>
      <c r="H6" s="165"/>
      <c r="I6" s="165"/>
      <c r="J6" s="165"/>
      <c r="K6" s="180"/>
      <c r="L6" s="165"/>
      <c r="M6" s="165"/>
      <c r="N6" s="165"/>
      <c r="O6" s="175"/>
      <c r="P6" s="50"/>
      <c r="Q6" s="50"/>
      <c r="R6" s="50"/>
      <c r="S6" s="50"/>
    </row>
    <row r="7" spans="1:20" ht="15.75" thickBot="1" x14ac:dyDescent="0.3">
      <c r="A7" s="498"/>
      <c r="B7" s="483"/>
      <c r="C7" s="486"/>
      <c r="D7" s="195" t="s">
        <v>449</v>
      </c>
      <c r="E7" s="192">
        <v>112916.32</v>
      </c>
      <c r="F7" s="162">
        <f>E7-SUM(G7:J7)</f>
        <v>100985.55246416762</v>
      </c>
      <c r="G7" s="162"/>
      <c r="H7" s="162">
        <f>(E7-G7-I7-J7)*(1000000/(E$147-G$147-I$147-J$147))</f>
        <v>11930.76753583239</v>
      </c>
      <c r="I7" s="162"/>
      <c r="J7" s="261"/>
      <c r="K7" s="176">
        <f t="shared" ref="K7:O9" si="0">F7/$E7*100</f>
        <v>89.433974171463973</v>
      </c>
      <c r="L7" s="162">
        <f t="shared" si="0"/>
        <v>0</v>
      </c>
      <c r="M7" s="162">
        <f t="shared" si="0"/>
        <v>10.566025828536025</v>
      </c>
      <c r="N7" s="162">
        <f t="shared" si="0"/>
        <v>0</v>
      </c>
      <c r="O7" s="177">
        <f t="shared" si="0"/>
        <v>0</v>
      </c>
      <c r="P7" s="50"/>
      <c r="Q7" s="50"/>
      <c r="R7" s="50"/>
      <c r="S7" s="50"/>
    </row>
    <row r="8" spans="1:20" ht="15.75" thickBot="1" x14ac:dyDescent="0.3">
      <c r="A8" s="498"/>
      <c r="B8" s="483"/>
      <c r="C8" s="486"/>
      <c r="D8" s="195" t="s">
        <v>448</v>
      </c>
      <c r="E8" s="192">
        <v>1400000</v>
      </c>
      <c r="F8" s="162">
        <f>E8-SUM(G8:J8)</f>
        <v>10910.944848918589</v>
      </c>
      <c r="G8" s="162"/>
      <c r="H8" s="162">
        <f t="shared" ref="H8:H9" si="1">(E8-G8-I8-J8)*(1000000/(E$147-G$147-I$147-J$147))</f>
        <v>1289.055151081395</v>
      </c>
      <c r="I8" s="162"/>
      <c r="J8" s="261">
        <v>1387800</v>
      </c>
      <c r="K8" s="176">
        <f t="shared" si="0"/>
        <v>0.77935320349418491</v>
      </c>
      <c r="L8" s="162">
        <f t="shared" si="0"/>
        <v>0</v>
      </c>
      <c r="M8" s="162">
        <f t="shared" si="0"/>
        <v>9.2075367934385366E-2</v>
      </c>
      <c r="N8" s="162">
        <f t="shared" si="0"/>
        <v>0</v>
      </c>
      <c r="O8" s="177">
        <f t="shared" si="0"/>
        <v>99.128571428571433</v>
      </c>
      <c r="P8" s="50"/>
      <c r="Q8" s="50"/>
      <c r="R8" s="50"/>
      <c r="S8" s="50"/>
    </row>
    <row r="9" spans="1:20" ht="26.25" thickBot="1" x14ac:dyDescent="0.3">
      <c r="A9" s="498"/>
      <c r="B9" s="513"/>
      <c r="C9" s="502"/>
      <c r="D9" s="28" t="s">
        <v>447</v>
      </c>
      <c r="E9" s="192">
        <v>405319.73</v>
      </c>
      <c r="F9" s="162">
        <f>E9-SUM(G9:J9)</f>
        <v>103135.01754280197</v>
      </c>
      <c r="G9" s="162"/>
      <c r="H9" s="162">
        <f t="shared" si="1"/>
        <v>12184.712457198006</v>
      </c>
      <c r="I9" s="162"/>
      <c r="J9" s="261">
        <v>290000</v>
      </c>
      <c r="K9" s="176">
        <f t="shared" si="0"/>
        <v>25.445348427228542</v>
      </c>
      <c r="L9" s="162">
        <f t="shared" si="0"/>
        <v>0</v>
      </c>
      <c r="M9" s="162">
        <f t="shared" si="0"/>
        <v>3.0061977138882447</v>
      </c>
      <c r="N9" s="162">
        <f t="shared" si="0"/>
        <v>0</v>
      </c>
      <c r="O9" s="177">
        <f t="shared" si="0"/>
        <v>71.548453858883207</v>
      </c>
      <c r="P9" s="50"/>
      <c r="Q9" s="50"/>
      <c r="R9" s="50"/>
      <c r="S9" s="50"/>
    </row>
    <row r="10" spans="1:20" ht="15.75" thickBot="1" x14ac:dyDescent="0.3">
      <c r="A10" s="498"/>
      <c r="B10" s="288">
        <v>1095</v>
      </c>
      <c r="C10" s="287"/>
      <c r="D10" s="286" t="s">
        <v>20</v>
      </c>
      <c r="E10" s="153">
        <v>9999.73</v>
      </c>
      <c r="F10" s="269"/>
      <c r="G10" s="163"/>
      <c r="H10" s="163"/>
      <c r="I10" s="163"/>
      <c r="J10" s="163"/>
      <c r="K10" s="178"/>
      <c r="L10" s="163"/>
      <c r="M10" s="163"/>
      <c r="N10" s="163"/>
      <c r="O10" s="171"/>
      <c r="P10" s="50"/>
      <c r="Q10" s="50"/>
      <c r="R10" s="50"/>
      <c r="S10" s="50"/>
    </row>
    <row r="11" spans="1:20" ht="25.5" x14ac:dyDescent="0.25">
      <c r="A11" s="498"/>
      <c r="B11" s="585"/>
      <c r="C11" s="503">
        <v>6060</v>
      </c>
      <c r="D11" s="194" t="s">
        <v>17</v>
      </c>
      <c r="E11" s="488">
        <v>9999.73</v>
      </c>
      <c r="F11" s="264"/>
      <c r="G11" s="164"/>
      <c r="H11" s="164"/>
      <c r="I11" s="164"/>
      <c r="J11" s="164"/>
      <c r="K11" s="179"/>
      <c r="L11" s="164"/>
      <c r="M11" s="164"/>
      <c r="N11" s="164"/>
      <c r="O11" s="173"/>
      <c r="P11" s="50"/>
      <c r="Q11" s="50"/>
      <c r="R11" s="50"/>
      <c r="S11" s="50"/>
    </row>
    <row r="12" spans="1:20" ht="15.75" thickBot="1" x14ac:dyDescent="0.3">
      <c r="A12" s="498"/>
      <c r="B12" s="511"/>
      <c r="C12" s="486"/>
      <c r="D12" s="279" t="s">
        <v>5</v>
      </c>
      <c r="E12" s="489"/>
      <c r="F12" s="262"/>
      <c r="G12" s="165"/>
      <c r="H12" s="165"/>
      <c r="I12" s="165"/>
      <c r="J12" s="165"/>
      <c r="K12" s="180"/>
      <c r="L12" s="165"/>
      <c r="M12" s="165"/>
      <c r="N12" s="165"/>
      <c r="O12" s="175"/>
      <c r="P12" s="50"/>
      <c r="Q12" s="50"/>
      <c r="R12" s="50"/>
      <c r="S12" s="50"/>
    </row>
    <row r="13" spans="1:20" ht="15.75" thickBot="1" x14ac:dyDescent="0.3">
      <c r="A13" s="531"/>
      <c r="B13" s="586"/>
      <c r="C13" s="502"/>
      <c r="D13" s="279" t="s">
        <v>446</v>
      </c>
      <c r="E13" s="192">
        <v>9999.73</v>
      </c>
      <c r="F13" s="162">
        <f>E13-SUM(G13:J13)</f>
        <v>8943.1559454161343</v>
      </c>
      <c r="G13" s="162"/>
      <c r="H13" s="162">
        <f t="shared" ref="H13" si="2">(E13-G13-I13-J13)*(1000000/(E$147-G$147-I$147-J$147))</f>
        <v>1056.5740545838655</v>
      </c>
      <c r="I13" s="162"/>
      <c r="J13" s="261"/>
      <c r="K13" s="176">
        <f>F13/$E13*100</f>
        <v>89.433974171463987</v>
      </c>
      <c r="L13" s="162">
        <f>G13/$E13*100</f>
        <v>0</v>
      </c>
      <c r="M13" s="162">
        <f>H13/$E13*100</f>
        <v>10.566025828536025</v>
      </c>
      <c r="N13" s="162">
        <f>I13/$E13*100</f>
        <v>0</v>
      </c>
      <c r="O13" s="177">
        <f>J13/$E13*100</f>
        <v>0</v>
      </c>
      <c r="P13" s="50"/>
      <c r="Q13" s="50"/>
      <c r="R13" s="50"/>
      <c r="S13" s="50"/>
    </row>
    <row r="14" spans="1:20" ht="15.75" thickBot="1" x14ac:dyDescent="0.3">
      <c r="A14" s="24">
        <v>600</v>
      </c>
      <c r="B14" s="2"/>
      <c r="C14" s="3"/>
      <c r="D14" s="2" t="s">
        <v>2</v>
      </c>
      <c r="E14" s="152">
        <v>6713903.1399999997</v>
      </c>
      <c r="F14" s="269"/>
      <c r="G14" s="163"/>
      <c r="H14" s="163"/>
      <c r="I14" s="163"/>
      <c r="J14" s="163"/>
      <c r="K14" s="178"/>
      <c r="L14" s="163"/>
      <c r="M14" s="163"/>
      <c r="N14" s="163"/>
      <c r="O14" s="171"/>
      <c r="P14" s="50"/>
      <c r="Q14" s="50"/>
      <c r="R14" s="50"/>
      <c r="S14" s="50"/>
    </row>
    <row r="15" spans="1:20" ht="15.75" thickBot="1" x14ac:dyDescent="0.3">
      <c r="A15" s="482"/>
      <c r="B15" s="4">
        <v>60016</v>
      </c>
      <c r="C15" s="5"/>
      <c r="D15" s="4" t="s">
        <v>7</v>
      </c>
      <c r="E15" s="153">
        <v>6713903.1399999997</v>
      </c>
      <c r="F15" s="264"/>
      <c r="G15" s="164"/>
      <c r="H15" s="164"/>
      <c r="I15" s="164"/>
      <c r="J15" s="164"/>
      <c r="K15" s="179"/>
      <c r="L15" s="164"/>
      <c r="M15" s="164"/>
      <c r="N15" s="164"/>
      <c r="O15" s="173"/>
      <c r="P15" s="50"/>
      <c r="Q15" s="50"/>
      <c r="R15" s="50"/>
      <c r="S15" s="50"/>
    </row>
    <row r="16" spans="1:20" x14ac:dyDescent="0.25">
      <c r="A16" s="483"/>
      <c r="B16" s="482"/>
      <c r="C16" s="485">
        <v>6050</v>
      </c>
      <c r="D16" s="193" t="s">
        <v>8</v>
      </c>
      <c r="E16" s="488">
        <v>5565076.8499999996</v>
      </c>
      <c r="F16" s="264"/>
      <c r="G16" s="164"/>
      <c r="H16" s="164"/>
      <c r="I16" s="164"/>
      <c r="J16" s="164"/>
      <c r="K16" s="179"/>
      <c r="L16" s="164"/>
      <c r="M16" s="164"/>
      <c r="N16" s="164"/>
      <c r="O16" s="173"/>
      <c r="P16" s="50"/>
      <c r="Q16" s="50"/>
      <c r="R16" s="50"/>
      <c r="S16" s="50"/>
    </row>
    <row r="17" spans="1:19" ht="15.75" thickBot="1" x14ac:dyDescent="0.3">
      <c r="A17" s="483"/>
      <c r="B17" s="483"/>
      <c r="C17" s="486"/>
      <c r="D17" s="195" t="s">
        <v>5</v>
      </c>
      <c r="E17" s="489"/>
      <c r="F17" s="262"/>
      <c r="G17" s="165"/>
      <c r="H17" s="165"/>
      <c r="I17" s="165"/>
      <c r="J17" s="165"/>
      <c r="K17" s="180"/>
      <c r="L17" s="165"/>
      <c r="M17" s="165"/>
      <c r="N17" s="165"/>
      <c r="O17" s="175"/>
      <c r="P17" s="50"/>
      <c r="Q17" s="50"/>
      <c r="R17" s="50"/>
      <c r="S17" s="50"/>
    </row>
    <row r="18" spans="1:19" ht="15.75" thickBot="1" x14ac:dyDescent="0.3">
      <c r="A18" s="483"/>
      <c r="B18" s="483"/>
      <c r="C18" s="486"/>
      <c r="D18" s="195" t="s">
        <v>10</v>
      </c>
      <c r="E18" s="192">
        <v>67263.210000000006</v>
      </c>
      <c r="F18" s="162">
        <f t="shared" ref="F18:F30" si="3">E18-SUM(G18:J18)</f>
        <v>60156.161858297579</v>
      </c>
      <c r="G18" s="162"/>
      <c r="H18" s="162">
        <f t="shared" ref="H18:H30" si="4">(E18-G18-I18-J18)*(1000000/(E$147-G$147-I$147-J$147))</f>
        <v>7107.0481417024275</v>
      </c>
      <c r="I18" s="162"/>
      <c r="J18" s="261"/>
      <c r="K18" s="176">
        <f t="shared" ref="K18:K30" si="5">F18/$E18*100</f>
        <v>89.433974171463973</v>
      </c>
      <c r="L18" s="162">
        <f t="shared" ref="L18:L30" si="6">G18/$E18*100</f>
        <v>0</v>
      </c>
      <c r="M18" s="162">
        <f t="shared" ref="M18:M30" si="7">H18/$E18*100</f>
        <v>10.566025828536025</v>
      </c>
      <c r="N18" s="162">
        <f t="shared" ref="N18:N30" si="8">I18/$E18*100</f>
        <v>0</v>
      </c>
      <c r="O18" s="177">
        <f t="shared" ref="O18:O30" si="9">J18/$E18*100</f>
        <v>0</v>
      </c>
      <c r="P18" s="50"/>
      <c r="Q18" s="50"/>
      <c r="R18" s="50"/>
      <c r="S18" s="50"/>
    </row>
    <row r="19" spans="1:19" ht="15.75" thickBot="1" x14ac:dyDescent="0.3">
      <c r="A19" s="483"/>
      <c r="B19" s="483"/>
      <c r="C19" s="486"/>
      <c r="D19" s="195" t="s">
        <v>154</v>
      </c>
      <c r="E19" s="192">
        <v>1220</v>
      </c>
      <c r="F19" s="162">
        <f t="shared" si="3"/>
        <v>1091.0944848918605</v>
      </c>
      <c r="G19" s="162"/>
      <c r="H19" s="162">
        <f t="shared" si="4"/>
        <v>128.90551510813953</v>
      </c>
      <c r="I19" s="162"/>
      <c r="J19" s="261"/>
      <c r="K19" s="176">
        <f t="shared" si="5"/>
        <v>89.433974171463973</v>
      </c>
      <c r="L19" s="162">
        <f t="shared" si="6"/>
        <v>0</v>
      </c>
      <c r="M19" s="162">
        <f t="shared" si="7"/>
        <v>10.566025828536027</v>
      </c>
      <c r="N19" s="162">
        <f t="shared" si="8"/>
        <v>0</v>
      </c>
      <c r="O19" s="177">
        <f t="shared" si="9"/>
        <v>0</v>
      </c>
      <c r="P19" s="50"/>
      <c r="Q19" s="50"/>
      <c r="R19" s="50"/>
      <c r="S19" s="50"/>
    </row>
    <row r="20" spans="1:19" ht="15.75" thickBot="1" x14ac:dyDescent="0.3">
      <c r="A20" s="483"/>
      <c r="B20" s="483"/>
      <c r="C20" s="486"/>
      <c r="D20" s="195" t="s">
        <v>445</v>
      </c>
      <c r="E20" s="192">
        <v>806933.32</v>
      </c>
      <c r="F20" s="162">
        <f t="shared" si="3"/>
        <v>635454.87683140114</v>
      </c>
      <c r="G20" s="162">
        <v>96403.7</v>
      </c>
      <c r="H20" s="162">
        <f t="shared" si="4"/>
        <v>75074.74316859887</v>
      </c>
      <c r="I20" s="162"/>
      <c r="J20" s="261"/>
      <c r="K20" s="176">
        <f t="shared" si="5"/>
        <v>78.749366407549161</v>
      </c>
      <c r="L20" s="162">
        <f t="shared" si="6"/>
        <v>11.946922702361579</v>
      </c>
      <c r="M20" s="162">
        <f t="shared" si="7"/>
        <v>9.3037108900892669</v>
      </c>
      <c r="N20" s="162">
        <f t="shared" si="8"/>
        <v>0</v>
      </c>
      <c r="O20" s="177">
        <f t="shared" si="9"/>
        <v>0</v>
      </c>
      <c r="P20" s="50"/>
      <c r="Q20" s="50"/>
      <c r="R20" s="50"/>
      <c r="S20" s="50"/>
    </row>
    <row r="21" spans="1:19" ht="15.75" thickBot="1" x14ac:dyDescent="0.3">
      <c r="A21" s="483"/>
      <c r="B21" s="483"/>
      <c r="C21" s="486"/>
      <c r="D21" s="195" t="s">
        <v>444</v>
      </c>
      <c r="E21" s="192">
        <v>65880</v>
      </c>
      <c r="F21" s="162">
        <f t="shared" si="3"/>
        <v>58919.102184160467</v>
      </c>
      <c r="G21" s="162"/>
      <c r="H21" s="162">
        <f t="shared" si="4"/>
        <v>6960.8978158395339</v>
      </c>
      <c r="I21" s="162"/>
      <c r="J21" s="261"/>
      <c r="K21" s="176">
        <f t="shared" si="5"/>
        <v>89.433974171463973</v>
      </c>
      <c r="L21" s="162">
        <f t="shared" si="6"/>
        <v>0</v>
      </c>
      <c r="M21" s="162">
        <f t="shared" si="7"/>
        <v>10.566025828536025</v>
      </c>
      <c r="N21" s="162">
        <f t="shared" si="8"/>
        <v>0</v>
      </c>
      <c r="O21" s="177">
        <f t="shared" si="9"/>
        <v>0</v>
      </c>
      <c r="P21" s="50"/>
      <c r="Q21" s="50"/>
      <c r="R21" s="50"/>
      <c r="S21" s="50"/>
    </row>
    <row r="22" spans="1:19" ht="15.75" thickBot="1" x14ac:dyDescent="0.3">
      <c r="A22" s="483"/>
      <c r="B22" s="483"/>
      <c r="C22" s="486"/>
      <c r="D22" s="195" t="s">
        <v>443</v>
      </c>
      <c r="E22" s="192">
        <v>13009.99</v>
      </c>
      <c r="F22" s="162">
        <f t="shared" si="3"/>
        <v>11635.351096310045</v>
      </c>
      <c r="G22" s="162"/>
      <c r="H22" s="162">
        <f t="shared" si="4"/>
        <v>1374.6389036899541</v>
      </c>
      <c r="I22" s="162"/>
      <c r="J22" s="261"/>
      <c r="K22" s="176">
        <f t="shared" si="5"/>
        <v>89.433974171463973</v>
      </c>
      <c r="L22" s="162">
        <f t="shared" si="6"/>
        <v>0</v>
      </c>
      <c r="M22" s="162">
        <f t="shared" si="7"/>
        <v>10.566025828536025</v>
      </c>
      <c r="N22" s="162">
        <f t="shared" si="8"/>
        <v>0</v>
      </c>
      <c r="O22" s="177">
        <f t="shared" si="9"/>
        <v>0</v>
      </c>
      <c r="P22" s="50"/>
      <c r="Q22" s="50"/>
      <c r="R22" s="50"/>
      <c r="S22" s="50"/>
    </row>
    <row r="23" spans="1:19" ht="15.75" thickBot="1" x14ac:dyDescent="0.3">
      <c r="A23" s="483"/>
      <c r="B23" s="483"/>
      <c r="C23" s="486"/>
      <c r="D23" s="195" t="s">
        <v>442</v>
      </c>
      <c r="E23" s="192">
        <v>2649351.25</v>
      </c>
      <c r="F23" s="162">
        <f t="shared" si="3"/>
        <v>74606.456235051621</v>
      </c>
      <c r="G23" s="162">
        <v>2565930.54</v>
      </c>
      <c r="H23" s="162">
        <f t="shared" si="4"/>
        <v>8814.253764948131</v>
      </c>
      <c r="I23" s="162"/>
      <c r="J23" s="261"/>
      <c r="K23" s="176">
        <f t="shared" si="5"/>
        <v>2.816027366512901</v>
      </c>
      <c r="L23" s="162">
        <f t="shared" si="6"/>
        <v>96.851277836413729</v>
      </c>
      <c r="M23" s="162">
        <f t="shared" si="7"/>
        <v>0.33269479707336397</v>
      </c>
      <c r="N23" s="162">
        <f t="shared" si="8"/>
        <v>0</v>
      </c>
      <c r="O23" s="177">
        <f t="shared" si="9"/>
        <v>0</v>
      </c>
      <c r="P23" s="50"/>
      <c r="Q23" s="50"/>
      <c r="R23" s="50"/>
      <c r="S23" s="50"/>
    </row>
    <row r="24" spans="1:19" ht="26.25" thickBot="1" x14ac:dyDescent="0.3">
      <c r="A24" s="483"/>
      <c r="B24" s="483"/>
      <c r="C24" s="486"/>
      <c r="D24" s="195" t="s">
        <v>441</v>
      </c>
      <c r="E24" s="192">
        <v>146152.97</v>
      </c>
      <c r="F24" s="162">
        <f t="shared" si="3"/>
        <v>130710.4094406275</v>
      </c>
      <c r="G24" s="162"/>
      <c r="H24" s="162">
        <f t="shared" si="4"/>
        <v>15442.560559372509</v>
      </c>
      <c r="I24" s="162"/>
      <c r="J24" s="261"/>
      <c r="K24" s="176">
        <f t="shared" si="5"/>
        <v>89.433974171463987</v>
      </c>
      <c r="L24" s="162">
        <f t="shared" si="6"/>
        <v>0</v>
      </c>
      <c r="M24" s="162">
        <f t="shared" si="7"/>
        <v>10.566025828536025</v>
      </c>
      <c r="N24" s="162">
        <f t="shared" si="8"/>
        <v>0</v>
      </c>
      <c r="O24" s="177">
        <f t="shared" si="9"/>
        <v>0</v>
      </c>
      <c r="P24" s="50"/>
      <c r="Q24" s="50"/>
      <c r="R24" s="50"/>
      <c r="S24" s="50"/>
    </row>
    <row r="25" spans="1:19" ht="15.75" thickBot="1" x14ac:dyDescent="0.3">
      <c r="A25" s="483"/>
      <c r="B25" s="483"/>
      <c r="C25" s="486"/>
      <c r="D25" s="195" t="s">
        <v>440</v>
      </c>
      <c r="E25" s="192">
        <v>190732.39</v>
      </c>
      <c r="F25" s="162">
        <f t="shared" si="3"/>
        <v>170579.55640921596</v>
      </c>
      <c r="G25" s="162"/>
      <c r="H25" s="162">
        <f t="shared" si="4"/>
        <v>20152.833590784066</v>
      </c>
      <c r="I25" s="162"/>
      <c r="J25" s="261"/>
      <c r="K25" s="176">
        <f t="shared" si="5"/>
        <v>89.433974171463987</v>
      </c>
      <c r="L25" s="162">
        <f t="shared" si="6"/>
        <v>0</v>
      </c>
      <c r="M25" s="162">
        <f t="shared" si="7"/>
        <v>10.566025828536025</v>
      </c>
      <c r="N25" s="162">
        <f t="shared" si="8"/>
        <v>0</v>
      </c>
      <c r="O25" s="177">
        <f t="shared" si="9"/>
        <v>0</v>
      </c>
      <c r="P25" s="50"/>
      <c r="Q25" s="50"/>
      <c r="R25" s="50"/>
      <c r="S25" s="50"/>
    </row>
    <row r="26" spans="1:19" ht="15.75" thickBot="1" x14ac:dyDescent="0.3">
      <c r="A26" s="483"/>
      <c r="B26" s="483"/>
      <c r="C26" s="486"/>
      <c r="D26" s="195" t="s">
        <v>439</v>
      </c>
      <c r="E26" s="192">
        <v>1001657</v>
      </c>
      <c r="F26" s="162">
        <f t="shared" si="3"/>
        <v>834335.80542377941</v>
      </c>
      <c r="G26" s="162">
        <v>68750</v>
      </c>
      <c r="H26" s="162">
        <f t="shared" si="4"/>
        <v>98571.194576220587</v>
      </c>
      <c r="I26" s="162"/>
      <c r="J26" s="261"/>
      <c r="K26" s="176">
        <f t="shared" si="5"/>
        <v>83.295559799789686</v>
      </c>
      <c r="L26" s="162">
        <f t="shared" si="6"/>
        <v>6.863626970110527</v>
      </c>
      <c r="M26" s="162">
        <f t="shared" si="7"/>
        <v>9.8408132300997835</v>
      </c>
      <c r="N26" s="162">
        <f t="shared" si="8"/>
        <v>0</v>
      </c>
      <c r="O26" s="177">
        <f t="shared" si="9"/>
        <v>0</v>
      </c>
      <c r="P26" s="50"/>
      <c r="Q26" s="50"/>
      <c r="R26" s="50"/>
      <c r="S26" s="50"/>
    </row>
    <row r="27" spans="1:19" ht="15.75" thickBot="1" x14ac:dyDescent="0.3">
      <c r="A27" s="483"/>
      <c r="B27" s="483"/>
      <c r="C27" s="486"/>
      <c r="D27" s="195" t="s">
        <v>160</v>
      </c>
      <c r="E27" s="192">
        <v>39650</v>
      </c>
      <c r="F27" s="162">
        <f t="shared" si="3"/>
        <v>35460.570758985465</v>
      </c>
      <c r="G27" s="162"/>
      <c r="H27" s="162">
        <f t="shared" si="4"/>
        <v>4189.4292410145345</v>
      </c>
      <c r="I27" s="162"/>
      <c r="J27" s="261"/>
      <c r="K27" s="176">
        <f t="shared" si="5"/>
        <v>89.433974171463973</v>
      </c>
      <c r="L27" s="162">
        <f t="shared" si="6"/>
        <v>0</v>
      </c>
      <c r="M27" s="162">
        <f t="shared" si="7"/>
        <v>10.566025828536027</v>
      </c>
      <c r="N27" s="162">
        <f t="shared" si="8"/>
        <v>0</v>
      </c>
      <c r="O27" s="177">
        <f t="shared" si="9"/>
        <v>0</v>
      </c>
      <c r="P27" s="50"/>
      <c r="Q27" s="50"/>
      <c r="R27" s="50"/>
      <c r="S27" s="50"/>
    </row>
    <row r="28" spans="1:19" ht="15.75" thickBot="1" x14ac:dyDescent="0.3">
      <c r="A28" s="483"/>
      <c r="B28" s="483"/>
      <c r="C28" s="486"/>
      <c r="D28" s="195" t="s">
        <v>438</v>
      </c>
      <c r="E28" s="192">
        <v>216695.4</v>
      </c>
      <c r="F28" s="162">
        <f t="shared" si="3"/>
        <v>193799.30806675053</v>
      </c>
      <c r="G28" s="162"/>
      <c r="H28" s="162">
        <f t="shared" si="4"/>
        <v>22896.091933249456</v>
      </c>
      <c r="I28" s="162"/>
      <c r="J28" s="261"/>
      <c r="K28" s="176">
        <f t="shared" si="5"/>
        <v>89.433974171463973</v>
      </c>
      <c r="L28" s="162">
        <f t="shared" si="6"/>
        <v>0</v>
      </c>
      <c r="M28" s="162">
        <f t="shared" si="7"/>
        <v>10.566025828536027</v>
      </c>
      <c r="N28" s="162">
        <f t="shared" si="8"/>
        <v>0</v>
      </c>
      <c r="O28" s="177">
        <f t="shared" si="9"/>
        <v>0</v>
      </c>
      <c r="P28" s="50"/>
      <c r="Q28" s="50"/>
      <c r="R28" s="50"/>
      <c r="S28" s="50"/>
    </row>
    <row r="29" spans="1:19" ht="15.75" thickBot="1" x14ac:dyDescent="0.3">
      <c r="A29" s="483"/>
      <c r="B29" s="483"/>
      <c r="C29" s="486"/>
      <c r="D29" s="195" t="s">
        <v>437</v>
      </c>
      <c r="E29" s="192">
        <v>109800</v>
      </c>
      <c r="F29" s="162">
        <f t="shared" si="3"/>
        <v>98198.503640267445</v>
      </c>
      <c r="G29" s="162"/>
      <c r="H29" s="162">
        <f t="shared" si="4"/>
        <v>11601.496359732557</v>
      </c>
      <c r="I29" s="162"/>
      <c r="J29" s="261"/>
      <c r="K29" s="176">
        <f t="shared" si="5"/>
        <v>89.433974171463973</v>
      </c>
      <c r="L29" s="162">
        <f t="shared" si="6"/>
        <v>0</v>
      </c>
      <c r="M29" s="162">
        <f t="shared" si="7"/>
        <v>10.566025828536025</v>
      </c>
      <c r="N29" s="162">
        <f t="shared" si="8"/>
        <v>0</v>
      </c>
      <c r="O29" s="177">
        <f t="shared" si="9"/>
        <v>0</v>
      </c>
      <c r="P29" s="50"/>
      <c r="Q29" s="50"/>
      <c r="R29" s="50"/>
      <c r="S29" s="50"/>
    </row>
    <row r="30" spans="1:19" ht="15.75" thickBot="1" x14ac:dyDescent="0.3">
      <c r="A30" s="483"/>
      <c r="B30" s="483"/>
      <c r="C30" s="487"/>
      <c r="D30" s="195" t="s">
        <v>164</v>
      </c>
      <c r="E30" s="192">
        <v>256731.32</v>
      </c>
      <c r="F30" s="162">
        <f t="shared" si="3"/>
        <v>229605.02241885854</v>
      </c>
      <c r="G30" s="162"/>
      <c r="H30" s="162">
        <f t="shared" si="4"/>
        <v>27126.297581141476</v>
      </c>
      <c r="I30" s="162"/>
      <c r="J30" s="261"/>
      <c r="K30" s="176">
        <f t="shared" si="5"/>
        <v>89.433974171463987</v>
      </c>
      <c r="L30" s="162">
        <f t="shared" si="6"/>
        <v>0</v>
      </c>
      <c r="M30" s="162">
        <f t="shared" si="7"/>
        <v>10.566025828536025</v>
      </c>
      <c r="N30" s="162">
        <f t="shared" si="8"/>
        <v>0</v>
      </c>
      <c r="O30" s="177">
        <f t="shared" si="9"/>
        <v>0</v>
      </c>
      <c r="P30" s="50"/>
      <c r="Q30" s="50"/>
      <c r="R30" s="50"/>
      <c r="S30" s="50"/>
    </row>
    <row r="31" spans="1:19" ht="25.5" x14ac:dyDescent="0.25">
      <c r="A31" s="483"/>
      <c r="B31" s="483"/>
      <c r="C31" s="485">
        <v>6060</v>
      </c>
      <c r="D31" s="193" t="s">
        <v>17</v>
      </c>
      <c r="E31" s="488">
        <v>1148826.29</v>
      </c>
      <c r="F31" s="269"/>
      <c r="G31" s="163"/>
      <c r="H31" s="163"/>
      <c r="I31" s="163"/>
      <c r="J31" s="163"/>
      <c r="K31" s="178"/>
      <c r="L31" s="163"/>
      <c r="M31" s="163"/>
      <c r="N31" s="163"/>
      <c r="O31" s="171"/>
      <c r="P31" s="50"/>
      <c r="Q31" s="50"/>
      <c r="R31" s="50"/>
      <c r="S31" s="50"/>
    </row>
    <row r="32" spans="1:19" ht="15.75" thickBot="1" x14ac:dyDescent="0.3">
      <c r="A32" s="483"/>
      <c r="B32" s="483"/>
      <c r="C32" s="486"/>
      <c r="D32" s="195" t="s">
        <v>5</v>
      </c>
      <c r="E32" s="489"/>
      <c r="F32" s="262"/>
      <c r="G32" s="165"/>
      <c r="H32" s="165"/>
      <c r="I32" s="165"/>
      <c r="J32" s="165"/>
      <c r="K32" s="180"/>
      <c r="L32" s="165"/>
      <c r="M32" s="165"/>
      <c r="N32" s="165"/>
      <c r="O32" s="175"/>
      <c r="P32" s="50"/>
      <c r="Q32" s="50"/>
      <c r="R32" s="50"/>
      <c r="S32" s="50"/>
    </row>
    <row r="33" spans="1:19" ht="15.75" thickBot="1" x14ac:dyDescent="0.3">
      <c r="A33" s="483"/>
      <c r="B33" s="483"/>
      <c r="C33" s="486"/>
      <c r="D33" s="195" t="s">
        <v>165</v>
      </c>
      <c r="E33" s="192">
        <v>1061099.8</v>
      </c>
      <c r="F33" s="162">
        <f>E33-SUM(G33:J33)</f>
        <v>948983.72106545593</v>
      </c>
      <c r="G33" s="162"/>
      <c r="H33" s="162">
        <f t="shared" ref="H33:H35" si="10">(E33-G33-I33-J33)*(1000000/(E$147-G$147-I$147-J$147))</f>
        <v>112116.07893454412</v>
      </c>
      <c r="I33" s="162"/>
      <c r="J33" s="261"/>
      <c r="K33" s="176">
        <f t="shared" ref="K33:O35" si="11">F33/$E33*100</f>
        <v>89.433974171463973</v>
      </c>
      <c r="L33" s="162">
        <f t="shared" si="11"/>
        <v>0</v>
      </c>
      <c r="M33" s="162">
        <f t="shared" si="11"/>
        <v>10.566025828536025</v>
      </c>
      <c r="N33" s="162">
        <f t="shared" si="11"/>
        <v>0</v>
      </c>
      <c r="O33" s="177">
        <f t="shared" si="11"/>
        <v>0</v>
      </c>
      <c r="P33" s="50"/>
      <c r="Q33" s="50"/>
      <c r="R33" s="50"/>
      <c r="S33" s="50"/>
    </row>
    <row r="34" spans="1:19" ht="15.75" thickBot="1" x14ac:dyDescent="0.3">
      <c r="A34" s="483"/>
      <c r="B34" s="483"/>
      <c r="C34" s="486"/>
      <c r="D34" s="195" t="s">
        <v>436</v>
      </c>
      <c r="E34" s="192">
        <v>21626.5</v>
      </c>
      <c r="F34" s="162">
        <f>E34-SUM(G34:J34)</f>
        <v>19341.438424191656</v>
      </c>
      <c r="G34" s="162"/>
      <c r="H34" s="162">
        <f t="shared" si="10"/>
        <v>2285.0615758083436</v>
      </c>
      <c r="I34" s="162"/>
      <c r="J34" s="261"/>
      <c r="K34" s="176">
        <f t="shared" si="11"/>
        <v>89.433974171463973</v>
      </c>
      <c r="L34" s="162">
        <f t="shared" si="11"/>
        <v>0</v>
      </c>
      <c r="M34" s="162">
        <f t="shared" si="11"/>
        <v>10.566025828536025</v>
      </c>
      <c r="N34" s="162">
        <f t="shared" si="11"/>
        <v>0</v>
      </c>
      <c r="O34" s="177">
        <f t="shared" si="11"/>
        <v>0</v>
      </c>
      <c r="P34" s="50"/>
      <c r="Q34" s="50"/>
      <c r="R34" s="50"/>
      <c r="S34" s="50"/>
    </row>
    <row r="35" spans="1:19" ht="15.75" thickBot="1" x14ac:dyDescent="0.3">
      <c r="A35" s="484"/>
      <c r="B35" s="484"/>
      <c r="C35" s="487"/>
      <c r="D35" s="195" t="s">
        <v>166</v>
      </c>
      <c r="E35" s="192">
        <v>66099.990000000005</v>
      </c>
      <c r="F35" s="162">
        <f>E35-SUM(G35:J35)</f>
        <v>59115.847983940272</v>
      </c>
      <c r="G35" s="162"/>
      <c r="H35" s="162">
        <f t="shared" si="10"/>
        <v>6984.1420160597308</v>
      </c>
      <c r="I35" s="162"/>
      <c r="J35" s="261"/>
      <c r="K35" s="176">
        <f t="shared" si="11"/>
        <v>89.433974171463973</v>
      </c>
      <c r="L35" s="162">
        <f t="shared" si="11"/>
        <v>0</v>
      </c>
      <c r="M35" s="162">
        <f t="shared" si="11"/>
        <v>10.566025828536025</v>
      </c>
      <c r="N35" s="162">
        <f t="shared" si="11"/>
        <v>0</v>
      </c>
      <c r="O35" s="177">
        <f t="shared" si="11"/>
        <v>0</v>
      </c>
      <c r="P35" s="50"/>
      <c r="Q35" s="50"/>
      <c r="R35" s="50"/>
      <c r="S35" s="50"/>
    </row>
    <row r="36" spans="1:19" ht="15.75" thickBot="1" x14ac:dyDescent="0.3">
      <c r="A36" s="2">
        <v>630</v>
      </c>
      <c r="B36" s="2"/>
      <c r="C36" s="3"/>
      <c r="D36" s="2" t="s">
        <v>167</v>
      </c>
      <c r="E36" s="152">
        <v>79991.009999999995</v>
      </c>
      <c r="F36" s="269"/>
      <c r="G36" s="163"/>
      <c r="H36" s="163"/>
      <c r="I36" s="163"/>
      <c r="J36" s="163"/>
      <c r="K36" s="178"/>
      <c r="L36" s="163"/>
      <c r="M36" s="163"/>
      <c r="N36" s="163"/>
      <c r="O36" s="171"/>
      <c r="P36" s="50"/>
      <c r="Q36" s="50"/>
      <c r="R36" s="50"/>
      <c r="S36" s="50"/>
    </row>
    <row r="37" spans="1:19" ht="15.75" thickBot="1" x14ac:dyDescent="0.3">
      <c r="A37" s="482"/>
      <c r="B37" s="4">
        <v>63003</v>
      </c>
      <c r="C37" s="5"/>
      <c r="D37" s="4" t="s">
        <v>168</v>
      </c>
      <c r="E37" s="153">
        <v>79991.009999999995</v>
      </c>
      <c r="F37" s="264"/>
      <c r="G37" s="164"/>
      <c r="H37" s="164"/>
      <c r="I37" s="164"/>
      <c r="J37" s="164"/>
      <c r="K37" s="179"/>
      <c r="L37" s="164"/>
      <c r="M37" s="164"/>
      <c r="N37" s="164"/>
      <c r="O37" s="173"/>
      <c r="P37" s="50"/>
      <c r="Q37" s="50"/>
      <c r="R37" s="50"/>
      <c r="S37" s="50"/>
    </row>
    <row r="38" spans="1:19" x14ac:dyDescent="0.25">
      <c r="A38" s="483"/>
      <c r="B38" s="482"/>
      <c r="C38" s="485">
        <v>6050</v>
      </c>
      <c r="D38" s="193" t="s">
        <v>8</v>
      </c>
      <c r="E38" s="488">
        <v>79991.009999999995</v>
      </c>
      <c r="F38" s="264"/>
      <c r="G38" s="164"/>
      <c r="H38" s="164"/>
      <c r="I38" s="164"/>
      <c r="J38" s="164"/>
      <c r="K38" s="179"/>
      <c r="L38" s="164"/>
      <c r="M38" s="164"/>
      <c r="N38" s="164"/>
      <c r="O38" s="173"/>
      <c r="P38" s="50"/>
      <c r="Q38" s="50"/>
      <c r="R38" s="50"/>
      <c r="S38" s="50"/>
    </row>
    <row r="39" spans="1:19" ht="15.75" thickBot="1" x14ac:dyDescent="0.3">
      <c r="A39" s="483"/>
      <c r="B39" s="483"/>
      <c r="C39" s="486"/>
      <c r="D39" s="195" t="s">
        <v>5</v>
      </c>
      <c r="E39" s="489"/>
      <c r="F39" s="262"/>
      <c r="G39" s="165"/>
      <c r="H39" s="165"/>
      <c r="I39" s="165"/>
      <c r="J39" s="165"/>
      <c r="K39" s="180"/>
      <c r="L39" s="165"/>
      <c r="M39" s="165"/>
      <c r="N39" s="165"/>
      <c r="O39" s="175"/>
      <c r="P39" s="50"/>
      <c r="Q39" s="50"/>
      <c r="R39" s="50"/>
      <c r="S39" s="50"/>
    </row>
    <row r="40" spans="1:19" ht="15.75" thickBot="1" x14ac:dyDescent="0.3">
      <c r="A40" s="484"/>
      <c r="B40" s="484"/>
      <c r="C40" s="487"/>
      <c r="D40" s="195" t="s">
        <v>169</v>
      </c>
      <c r="E40" s="192">
        <v>79991.009999999995</v>
      </c>
      <c r="F40" s="162">
        <f>E40-SUM(G40:J40)</f>
        <v>44708.946971453966</v>
      </c>
      <c r="G40" s="162">
        <v>30000</v>
      </c>
      <c r="H40" s="162">
        <f t="shared" ref="H40" si="12">(E40-G40-I40-J40)*(1000000/(E$147-G$147-I$147-J$147))</f>
        <v>5282.0630285460265</v>
      </c>
      <c r="I40" s="162"/>
      <c r="J40" s="261"/>
      <c r="K40" s="176">
        <f>F40/$E40*100</f>
        <v>55.892464630030261</v>
      </c>
      <c r="L40" s="162">
        <f>G40/$E40*100</f>
        <v>37.504214536108499</v>
      </c>
      <c r="M40" s="162">
        <f>H40/$E40*100</f>
        <v>6.6033208338612388</v>
      </c>
      <c r="N40" s="162">
        <f>I40/$E40*100</f>
        <v>0</v>
      </c>
      <c r="O40" s="177">
        <f>J40/$E40*100</f>
        <v>0</v>
      </c>
      <c r="P40" s="50"/>
      <c r="Q40" s="50"/>
      <c r="R40" s="50"/>
      <c r="S40" s="50"/>
    </row>
    <row r="41" spans="1:19" ht="15.75" thickBot="1" x14ac:dyDescent="0.3">
      <c r="A41" s="2">
        <v>700</v>
      </c>
      <c r="B41" s="2"/>
      <c r="C41" s="3"/>
      <c r="D41" s="2" t="s">
        <v>19</v>
      </c>
      <c r="E41" s="152">
        <v>2470798.91</v>
      </c>
      <c r="F41" s="269"/>
      <c r="G41" s="163"/>
      <c r="H41" s="163"/>
      <c r="I41" s="163"/>
      <c r="J41" s="163"/>
      <c r="K41" s="178"/>
      <c r="L41" s="163"/>
      <c r="M41" s="163"/>
      <c r="N41" s="163"/>
      <c r="O41" s="171"/>
      <c r="P41" s="50"/>
      <c r="Q41" s="50"/>
      <c r="R41" s="50"/>
      <c r="S41" s="50"/>
    </row>
    <row r="42" spans="1:19" ht="15.75" thickBot="1" x14ac:dyDescent="0.3">
      <c r="A42" s="482"/>
      <c r="B42" s="4">
        <v>70005</v>
      </c>
      <c r="C42" s="5"/>
      <c r="D42" s="4" t="s">
        <v>113</v>
      </c>
      <c r="E42" s="153">
        <v>2278829.9300000002</v>
      </c>
      <c r="F42" s="264"/>
      <c r="G42" s="164"/>
      <c r="H42" s="164"/>
      <c r="I42" s="164"/>
      <c r="J42" s="164"/>
      <c r="K42" s="179"/>
      <c r="L42" s="164"/>
      <c r="M42" s="164"/>
      <c r="N42" s="164"/>
      <c r="O42" s="173"/>
      <c r="P42" s="50"/>
      <c r="Q42" s="50"/>
      <c r="R42" s="50"/>
      <c r="S42" s="50"/>
    </row>
    <row r="43" spans="1:19" ht="25.5" x14ac:dyDescent="0.25">
      <c r="A43" s="483"/>
      <c r="B43" s="482"/>
      <c r="C43" s="485">
        <v>6060</v>
      </c>
      <c r="D43" s="193" t="s">
        <v>17</v>
      </c>
      <c r="E43" s="488">
        <v>2278829.9300000002</v>
      </c>
      <c r="F43" s="264"/>
      <c r="G43" s="164"/>
      <c r="H43" s="164"/>
      <c r="I43" s="164"/>
      <c r="J43" s="164"/>
      <c r="K43" s="179"/>
      <c r="L43" s="164"/>
      <c r="M43" s="164"/>
      <c r="N43" s="164"/>
      <c r="O43" s="173"/>
      <c r="P43" s="50"/>
      <c r="Q43" s="50"/>
      <c r="R43" s="50"/>
      <c r="S43" s="50"/>
    </row>
    <row r="44" spans="1:19" ht="15.75" thickBot="1" x14ac:dyDescent="0.3">
      <c r="A44" s="483"/>
      <c r="B44" s="483"/>
      <c r="C44" s="486"/>
      <c r="D44" s="195" t="s">
        <v>5</v>
      </c>
      <c r="E44" s="489"/>
      <c r="F44" s="262"/>
      <c r="G44" s="165"/>
      <c r="H44" s="165"/>
      <c r="I44" s="165"/>
      <c r="J44" s="165"/>
      <c r="K44" s="180"/>
      <c r="L44" s="165"/>
      <c r="M44" s="165"/>
      <c r="N44" s="165"/>
      <c r="O44" s="175"/>
      <c r="P44" s="50"/>
      <c r="Q44" s="50"/>
      <c r="R44" s="50"/>
      <c r="S44" s="50"/>
    </row>
    <row r="45" spans="1:19" ht="15.75" thickBot="1" x14ac:dyDescent="0.3">
      <c r="A45" s="483"/>
      <c r="B45" s="483"/>
      <c r="C45" s="486"/>
      <c r="D45" s="195" t="s">
        <v>170</v>
      </c>
      <c r="E45" s="192">
        <v>2273822.67</v>
      </c>
      <c r="F45" s="162">
        <f>E45-SUM(G45:J45)</f>
        <v>2033569.9793926924</v>
      </c>
      <c r="G45" s="162"/>
      <c r="H45" s="162">
        <f t="shared" ref="H45:H46" si="13">(E45-G45-I45-J45)*(1000000/(E$147-G$147-I$147-J$147))</f>
        <v>240252.69060730748</v>
      </c>
      <c r="I45" s="162"/>
      <c r="J45" s="261"/>
      <c r="K45" s="176">
        <f t="shared" ref="K45:O46" si="14">F45/$E45*100</f>
        <v>89.433974171463973</v>
      </c>
      <c r="L45" s="162">
        <f t="shared" si="14"/>
        <v>0</v>
      </c>
      <c r="M45" s="162">
        <f t="shared" si="14"/>
        <v>10.566025828536025</v>
      </c>
      <c r="N45" s="162">
        <f t="shared" si="14"/>
        <v>0</v>
      </c>
      <c r="O45" s="177">
        <f t="shared" si="14"/>
        <v>0</v>
      </c>
      <c r="P45" s="50"/>
      <c r="Q45" s="50"/>
      <c r="R45" s="50"/>
      <c r="S45" s="50"/>
    </row>
    <row r="46" spans="1:19" ht="15.75" thickBot="1" x14ac:dyDescent="0.3">
      <c r="A46" s="483"/>
      <c r="B46" s="484"/>
      <c r="C46" s="487"/>
      <c r="D46" s="195" t="s">
        <v>435</v>
      </c>
      <c r="E46" s="192">
        <v>5007.26</v>
      </c>
      <c r="F46" s="162">
        <f>E46-SUM(G46:J46)</f>
        <v>4478.1916150980469</v>
      </c>
      <c r="G46" s="162"/>
      <c r="H46" s="162">
        <f t="shared" si="13"/>
        <v>529.06838490195298</v>
      </c>
      <c r="I46" s="162"/>
      <c r="J46" s="261"/>
      <c r="K46" s="176">
        <f t="shared" si="14"/>
        <v>89.433974171463973</v>
      </c>
      <c r="L46" s="162">
        <f t="shared" si="14"/>
        <v>0</v>
      </c>
      <c r="M46" s="162">
        <f t="shared" si="14"/>
        <v>10.566025828536024</v>
      </c>
      <c r="N46" s="162">
        <f t="shared" si="14"/>
        <v>0</v>
      </c>
      <c r="O46" s="177">
        <f t="shared" si="14"/>
        <v>0</v>
      </c>
      <c r="P46" s="50"/>
      <c r="Q46" s="50"/>
      <c r="R46" s="50"/>
      <c r="S46" s="50"/>
    </row>
    <row r="47" spans="1:19" ht="15.75" thickBot="1" x14ac:dyDescent="0.3">
      <c r="A47" s="483"/>
      <c r="B47" s="4">
        <v>70095</v>
      </c>
      <c r="C47" s="5"/>
      <c r="D47" s="4" t="s">
        <v>20</v>
      </c>
      <c r="E47" s="153">
        <v>191968.98</v>
      </c>
      <c r="F47" s="269"/>
      <c r="G47" s="163"/>
      <c r="H47" s="163"/>
      <c r="I47" s="163"/>
      <c r="J47" s="163"/>
      <c r="K47" s="178"/>
      <c r="L47" s="163"/>
      <c r="M47" s="163"/>
      <c r="N47" s="163"/>
      <c r="O47" s="171"/>
      <c r="P47" s="50"/>
      <c r="Q47" s="50"/>
      <c r="R47" s="50"/>
      <c r="S47" s="50"/>
    </row>
    <row r="48" spans="1:19" x14ac:dyDescent="0.25">
      <c r="A48" s="483"/>
      <c r="B48" s="482"/>
      <c r="C48" s="485">
        <v>6050</v>
      </c>
      <c r="D48" s="193" t="s">
        <v>8</v>
      </c>
      <c r="E48" s="488">
        <v>191968.98</v>
      </c>
      <c r="F48" s="264"/>
      <c r="G48" s="164"/>
      <c r="H48" s="164"/>
      <c r="I48" s="164"/>
      <c r="J48" s="164"/>
      <c r="K48" s="179"/>
      <c r="L48" s="164"/>
      <c r="M48" s="164"/>
      <c r="N48" s="164"/>
      <c r="O48" s="173"/>
      <c r="P48" s="50"/>
      <c r="Q48" s="50"/>
      <c r="R48" s="50"/>
      <c r="S48" s="50"/>
    </row>
    <row r="49" spans="1:19" ht="15.75" thickBot="1" x14ac:dyDescent="0.3">
      <c r="A49" s="483"/>
      <c r="B49" s="483"/>
      <c r="C49" s="486"/>
      <c r="D49" s="195" t="s">
        <v>5</v>
      </c>
      <c r="E49" s="489"/>
      <c r="F49" s="262"/>
      <c r="G49" s="165"/>
      <c r="H49" s="165"/>
      <c r="I49" s="165"/>
      <c r="J49" s="165"/>
      <c r="K49" s="180"/>
      <c r="L49" s="165"/>
      <c r="M49" s="165"/>
      <c r="N49" s="165"/>
      <c r="O49" s="175"/>
      <c r="P49" s="50"/>
      <c r="Q49" s="50"/>
      <c r="R49" s="50"/>
      <c r="S49" s="50"/>
    </row>
    <row r="50" spans="1:19" ht="26.25" thickBot="1" x14ac:dyDescent="0.3">
      <c r="A50" s="484"/>
      <c r="B50" s="484"/>
      <c r="C50" s="487"/>
      <c r="D50" s="195" t="s">
        <v>434</v>
      </c>
      <c r="E50" s="192">
        <v>191968.98</v>
      </c>
      <c r="F50" s="162">
        <f>E50-SUM(G50:J50)</f>
        <v>34337.110118840938</v>
      </c>
      <c r="G50" s="162"/>
      <c r="H50" s="162">
        <f t="shared" ref="H50" si="15">(E50-G50-I50-J50)*(1000000/(E$147-G$147-I$147-J$147))</f>
        <v>4056.6998811590474</v>
      </c>
      <c r="I50" s="162">
        <v>153575.17000000001</v>
      </c>
      <c r="J50" s="261"/>
      <c r="K50" s="176">
        <f>F50/$E50*100</f>
        <v>17.886801356573827</v>
      </c>
      <c r="L50" s="162">
        <f>G50/$E50*100</f>
        <v>0</v>
      </c>
      <c r="M50" s="162">
        <f>H50/$E50*100</f>
        <v>2.1132059362710827</v>
      </c>
      <c r="N50" s="162">
        <f>I50/$E50*100</f>
        <v>79.999992707155087</v>
      </c>
      <c r="O50" s="177">
        <f>J50/$E50*100</f>
        <v>0</v>
      </c>
      <c r="P50" s="50"/>
      <c r="Q50" s="50"/>
      <c r="R50" s="50"/>
      <c r="S50" s="50"/>
    </row>
    <row r="51" spans="1:19" ht="15.75" thickBot="1" x14ac:dyDescent="0.3">
      <c r="A51" s="2">
        <v>710</v>
      </c>
      <c r="B51" s="2"/>
      <c r="C51" s="3"/>
      <c r="D51" s="2" t="s">
        <v>122</v>
      </c>
      <c r="E51" s="152">
        <v>31868.76</v>
      </c>
      <c r="F51" s="269"/>
      <c r="G51" s="163"/>
      <c r="H51" s="163"/>
      <c r="I51" s="163"/>
      <c r="J51" s="163"/>
      <c r="K51" s="178"/>
      <c r="L51" s="163"/>
      <c r="M51" s="163"/>
      <c r="N51" s="163"/>
      <c r="O51" s="171"/>
      <c r="P51" s="50"/>
      <c r="Q51" s="50"/>
      <c r="R51" s="50"/>
      <c r="S51" s="50"/>
    </row>
    <row r="52" spans="1:19" ht="15.75" thickBot="1" x14ac:dyDescent="0.3">
      <c r="A52" s="482"/>
      <c r="B52" s="4">
        <v>71035</v>
      </c>
      <c r="C52" s="5"/>
      <c r="D52" s="4" t="s">
        <v>433</v>
      </c>
      <c r="E52" s="153">
        <v>31868.76</v>
      </c>
      <c r="F52" s="264"/>
      <c r="G52" s="164"/>
      <c r="H52" s="164"/>
      <c r="I52" s="164"/>
      <c r="J52" s="164"/>
      <c r="K52" s="179"/>
      <c r="L52" s="164"/>
      <c r="M52" s="164"/>
      <c r="N52" s="164"/>
      <c r="O52" s="173"/>
      <c r="P52" s="50"/>
      <c r="Q52" s="50"/>
      <c r="R52" s="50"/>
      <c r="S52" s="50"/>
    </row>
    <row r="53" spans="1:19" x14ac:dyDescent="0.25">
      <c r="A53" s="483"/>
      <c r="B53" s="482"/>
      <c r="C53" s="485">
        <v>6050</v>
      </c>
      <c r="D53" s="193" t="s">
        <v>8</v>
      </c>
      <c r="E53" s="488">
        <v>11180</v>
      </c>
      <c r="F53" s="264"/>
      <c r="G53" s="164"/>
      <c r="H53" s="164"/>
      <c r="I53" s="164"/>
      <c r="J53" s="164"/>
      <c r="K53" s="179"/>
      <c r="L53" s="164"/>
      <c r="M53" s="164"/>
      <c r="N53" s="164"/>
      <c r="O53" s="173"/>
      <c r="P53" s="50"/>
      <c r="Q53" s="50"/>
      <c r="R53" s="50"/>
      <c r="S53" s="50"/>
    </row>
    <row r="54" spans="1:19" ht="15.75" thickBot="1" x14ac:dyDescent="0.3">
      <c r="A54" s="483"/>
      <c r="B54" s="483"/>
      <c r="C54" s="486"/>
      <c r="D54" s="195" t="s">
        <v>5</v>
      </c>
      <c r="E54" s="489"/>
      <c r="F54" s="262"/>
      <c r="G54" s="165"/>
      <c r="H54" s="165"/>
      <c r="I54" s="165"/>
      <c r="J54" s="165"/>
      <c r="K54" s="180"/>
      <c r="L54" s="165"/>
      <c r="M54" s="165"/>
      <c r="N54" s="165"/>
      <c r="O54" s="175"/>
      <c r="P54" s="50"/>
      <c r="Q54" s="50"/>
      <c r="R54" s="50"/>
      <c r="S54" s="50"/>
    </row>
    <row r="55" spans="1:19" ht="15.75" thickBot="1" x14ac:dyDescent="0.3">
      <c r="A55" s="483"/>
      <c r="B55" s="483"/>
      <c r="C55" s="487"/>
      <c r="D55" s="195" t="s">
        <v>432</v>
      </c>
      <c r="E55" s="192">
        <v>11180</v>
      </c>
      <c r="F55" s="162">
        <f>E55-SUM(G55:J55)</f>
        <v>9998.7183123696723</v>
      </c>
      <c r="G55" s="162"/>
      <c r="H55" s="162">
        <f t="shared" ref="H55" si="16">(E55-G55-I55-J55)*(1000000/(E$147-G$147-I$147-J$147))</f>
        <v>1181.2816876303277</v>
      </c>
      <c r="I55" s="162"/>
      <c r="J55" s="261"/>
      <c r="K55" s="176">
        <f>F55/$E55*100</f>
        <v>89.433974171463973</v>
      </c>
      <c r="L55" s="162">
        <f>G55/$E55*100</f>
        <v>0</v>
      </c>
      <c r="M55" s="162">
        <f>H55/$E55*100</f>
        <v>10.566025828536025</v>
      </c>
      <c r="N55" s="162">
        <f>I55/$E55*100</f>
        <v>0</v>
      </c>
      <c r="O55" s="177">
        <f>J55/$E55*100</f>
        <v>0</v>
      </c>
      <c r="P55" s="50"/>
      <c r="Q55" s="50"/>
      <c r="R55" s="50"/>
      <c r="S55" s="50"/>
    </row>
    <row r="56" spans="1:19" ht="25.5" x14ac:dyDescent="0.25">
      <c r="A56" s="483"/>
      <c r="B56" s="483"/>
      <c r="C56" s="485">
        <v>6060</v>
      </c>
      <c r="D56" s="9" t="s">
        <v>17</v>
      </c>
      <c r="E56" s="488">
        <v>20688.759999999998</v>
      </c>
      <c r="F56" s="269"/>
      <c r="G56" s="163"/>
      <c r="H56" s="163"/>
      <c r="I56" s="163"/>
      <c r="J56" s="163"/>
      <c r="K56" s="178"/>
      <c r="L56" s="163"/>
      <c r="M56" s="163"/>
      <c r="N56" s="163"/>
      <c r="O56" s="171"/>
      <c r="P56" s="50"/>
      <c r="Q56" s="50"/>
      <c r="R56" s="50"/>
      <c r="S56" s="50"/>
    </row>
    <row r="57" spans="1:19" ht="15.75" thickBot="1" x14ac:dyDescent="0.3">
      <c r="A57" s="483"/>
      <c r="B57" s="483"/>
      <c r="C57" s="486"/>
      <c r="D57" s="19" t="s">
        <v>5</v>
      </c>
      <c r="E57" s="489"/>
      <c r="F57" s="262"/>
      <c r="G57" s="165"/>
      <c r="H57" s="165"/>
      <c r="I57" s="165"/>
      <c r="J57" s="165"/>
      <c r="K57" s="180"/>
      <c r="L57" s="165"/>
      <c r="M57" s="165"/>
      <c r="N57" s="165"/>
      <c r="O57" s="175"/>
      <c r="P57" s="50"/>
      <c r="Q57" s="50"/>
      <c r="R57" s="50"/>
      <c r="S57" s="50"/>
    </row>
    <row r="58" spans="1:19" ht="15.75" thickBot="1" x14ac:dyDescent="0.3">
      <c r="A58" s="484"/>
      <c r="B58" s="484"/>
      <c r="C58" s="487"/>
      <c r="D58" s="19" t="s">
        <v>431</v>
      </c>
      <c r="E58" s="192">
        <v>20688.759999999998</v>
      </c>
      <c r="F58" s="162">
        <f>E58-SUM(G58:J58)</f>
        <v>18502.780274796169</v>
      </c>
      <c r="G58" s="162"/>
      <c r="H58" s="162">
        <f t="shared" ref="H58" si="17">(E58-G58-I58-J58)*(1000000/(E$147-G$147-I$147-J$147))</f>
        <v>2185.9797252038297</v>
      </c>
      <c r="I58" s="162"/>
      <c r="J58" s="261"/>
      <c r="K58" s="176">
        <f>F58/$E58*100</f>
        <v>89.433974171463973</v>
      </c>
      <c r="L58" s="162">
        <f>G58/$E58*100</f>
        <v>0</v>
      </c>
      <c r="M58" s="162">
        <f>H58/$E58*100</f>
        <v>10.566025828536025</v>
      </c>
      <c r="N58" s="162">
        <f>I58/$E58*100</f>
        <v>0</v>
      </c>
      <c r="O58" s="177">
        <f>J58/$E58*100</f>
        <v>0</v>
      </c>
      <c r="P58" s="50"/>
      <c r="Q58" s="50"/>
      <c r="R58" s="50"/>
      <c r="S58" s="50"/>
    </row>
    <row r="59" spans="1:19" ht="15.75" thickBot="1" x14ac:dyDescent="0.3">
      <c r="A59" s="2">
        <v>750</v>
      </c>
      <c r="B59" s="2"/>
      <c r="C59" s="3"/>
      <c r="D59" s="2" t="s">
        <v>24</v>
      </c>
      <c r="E59" s="152">
        <v>253971.19</v>
      </c>
      <c r="F59" s="269"/>
      <c r="G59" s="163"/>
      <c r="H59" s="163"/>
      <c r="I59" s="163"/>
      <c r="J59" s="163"/>
      <c r="K59" s="178"/>
      <c r="L59" s="163"/>
      <c r="M59" s="163"/>
      <c r="N59" s="163"/>
      <c r="O59" s="171"/>
      <c r="P59" s="50"/>
      <c r="Q59" s="50"/>
      <c r="R59" s="50"/>
      <c r="S59" s="50"/>
    </row>
    <row r="60" spans="1:19" ht="15.75" thickBot="1" x14ac:dyDescent="0.3">
      <c r="A60" s="482"/>
      <c r="B60" s="4">
        <v>75023</v>
      </c>
      <c r="C60" s="5"/>
      <c r="D60" s="4" t="s">
        <v>25</v>
      </c>
      <c r="E60" s="153">
        <v>253971.19</v>
      </c>
      <c r="F60" s="264"/>
      <c r="G60" s="164"/>
      <c r="H60" s="164"/>
      <c r="I60" s="164"/>
      <c r="J60" s="164"/>
      <c r="K60" s="179"/>
      <c r="L60" s="164"/>
      <c r="M60" s="164"/>
      <c r="N60" s="164"/>
      <c r="O60" s="173"/>
      <c r="P60" s="50"/>
      <c r="Q60" s="50"/>
      <c r="R60" s="50"/>
      <c r="S60" s="50"/>
    </row>
    <row r="61" spans="1:19" x14ac:dyDescent="0.25">
      <c r="A61" s="483"/>
      <c r="B61" s="499"/>
      <c r="C61" s="575">
        <v>6050</v>
      </c>
      <c r="D61" s="9" t="s">
        <v>8</v>
      </c>
      <c r="E61" s="488">
        <v>99380.34</v>
      </c>
      <c r="F61" s="264"/>
      <c r="G61" s="164"/>
      <c r="H61" s="164"/>
      <c r="I61" s="164"/>
      <c r="J61" s="164"/>
      <c r="K61" s="179"/>
      <c r="L61" s="164"/>
      <c r="M61" s="164"/>
      <c r="N61" s="164"/>
      <c r="O61" s="173"/>
      <c r="P61" s="50"/>
      <c r="Q61" s="50"/>
      <c r="R61" s="50"/>
      <c r="S61" s="50"/>
    </row>
    <row r="62" spans="1:19" ht="15.75" thickBot="1" x14ac:dyDescent="0.3">
      <c r="A62" s="483"/>
      <c r="B62" s="500"/>
      <c r="C62" s="480"/>
      <c r="D62" s="19" t="s">
        <v>5</v>
      </c>
      <c r="E62" s="489"/>
      <c r="F62" s="262"/>
      <c r="G62" s="165"/>
      <c r="H62" s="165"/>
      <c r="I62" s="165"/>
      <c r="J62" s="165"/>
      <c r="K62" s="180"/>
      <c r="L62" s="165"/>
      <c r="M62" s="165"/>
      <c r="N62" s="165"/>
      <c r="O62" s="175"/>
      <c r="P62" s="50"/>
      <c r="Q62" s="50"/>
      <c r="R62" s="50"/>
      <c r="S62" s="50"/>
    </row>
    <row r="63" spans="1:19" ht="15.75" thickBot="1" x14ac:dyDescent="0.3">
      <c r="A63" s="483"/>
      <c r="B63" s="500"/>
      <c r="C63" s="481"/>
      <c r="D63" s="19" t="s">
        <v>177</v>
      </c>
      <c r="E63" s="192">
        <v>99380.34</v>
      </c>
      <c r="F63" s="162">
        <f>E63-SUM(G63:J63)</f>
        <v>88879.787607113074</v>
      </c>
      <c r="G63" s="162"/>
      <c r="H63" s="162">
        <f t="shared" ref="H63" si="18">(E63-G63-I63-J63)*(1000000/(E$147-G$147-I$147-J$147))</f>
        <v>10500.552392886919</v>
      </c>
      <c r="I63" s="162"/>
      <c r="J63" s="261"/>
      <c r="K63" s="176">
        <f>F63/$E63*100</f>
        <v>89.433974171463973</v>
      </c>
      <c r="L63" s="162">
        <f>G63/$E63*100</f>
        <v>0</v>
      </c>
      <c r="M63" s="162">
        <f>H63/$E63*100</f>
        <v>10.566025828536025</v>
      </c>
      <c r="N63" s="162">
        <f>I63/$E63*100</f>
        <v>0</v>
      </c>
      <c r="O63" s="177">
        <f>J63/$E63*100</f>
        <v>0</v>
      </c>
      <c r="P63" s="50"/>
      <c r="Q63" s="50"/>
      <c r="R63" s="50"/>
      <c r="S63" s="50"/>
    </row>
    <row r="64" spans="1:19" ht="25.5" x14ac:dyDescent="0.25">
      <c r="A64" s="483"/>
      <c r="B64" s="500"/>
      <c r="C64" s="479">
        <v>6060</v>
      </c>
      <c r="D64" s="9" t="s">
        <v>17</v>
      </c>
      <c r="E64" s="488">
        <v>154590.85</v>
      </c>
      <c r="F64" s="269"/>
      <c r="G64" s="163"/>
      <c r="H64" s="163"/>
      <c r="I64" s="163"/>
      <c r="J64" s="163"/>
      <c r="K64" s="178"/>
      <c r="L64" s="163"/>
      <c r="M64" s="163"/>
      <c r="N64" s="163"/>
      <c r="O64" s="171"/>
      <c r="P64" s="50"/>
      <c r="Q64" s="50"/>
      <c r="R64" s="50"/>
      <c r="S64" s="50"/>
    </row>
    <row r="65" spans="1:19" ht="15.75" thickBot="1" x14ac:dyDescent="0.3">
      <c r="A65" s="483"/>
      <c r="B65" s="500"/>
      <c r="C65" s="480"/>
      <c r="D65" s="19" t="s">
        <v>5</v>
      </c>
      <c r="E65" s="489"/>
      <c r="F65" s="262"/>
      <c r="G65" s="165"/>
      <c r="H65" s="165"/>
      <c r="I65" s="165"/>
      <c r="J65" s="165"/>
      <c r="K65" s="180"/>
      <c r="L65" s="165"/>
      <c r="M65" s="165"/>
      <c r="N65" s="165"/>
      <c r="O65" s="175"/>
      <c r="P65" s="50"/>
      <c r="Q65" s="50"/>
      <c r="R65" s="50"/>
      <c r="S65" s="50"/>
    </row>
    <row r="66" spans="1:19" ht="15.75" thickBot="1" x14ac:dyDescent="0.3">
      <c r="A66" s="483"/>
      <c r="B66" s="500"/>
      <c r="C66" s="480"/>
      <c r="D66" s="19" t="s">
        <v>188</v>
      </c>
      <c r="E66" s="192">
        <v>34940</v>
      </c>
      <c r="F66" s="162">
        <f>E66-SUM(G66:J66)</f>
        <v>31248.230575509511</v>
      </c>
      <c r="G66" s="162"/>
      <c r="H66" s="162">
        <f t="shared" ref="H66:H68" si="19">(E66-G66-I66-J66)*(1000000/(E$147-G$147-I$147-J$147))</f>
        <v>3691.7694244904874</v>
      </c>
      <c r="I66" s="162"/>
      <c r="J66" s="261"/>
      <c r="K66" s="176">
        <f t="shared" ref="K66:O68" si="20">F66/$E66*100</f>
        <v>89.433974171463973</v>
      </c>
      <c r="L66" s="162">
        <f t="shared" si="20"/>
        <v>0</v>
      </c>
      <c r="M66" s="162">
        <f t="shared" si="20"/>
        <v>10.566025828536025</v>
      </c>
      <c r="N66" s="162">
        <f t="shared" si="20"/>
        <v>0</v>
      </c>
      <c r="O66" s="177">
        <f t="shared" si="20"/>
        <v>0</v>
      </c>
      <c r="P66" s="50"/>
      <c r="Q66" s="50"/>
      <c r="R66" s="50"/>
      <c r="S66" s="50"/>
    </row>
    <row r="67" spans="1:19" ht="15.75" thickBot="1" x14ac:dyDescent="0.3">
      <c r="A67" s="483"/>
      <c r="B67" s="500"/>
      <c r="C67" s="480"/>
      <c r="D67" s="19" t="s">
        <v>430</v>
      </c>
      <c r="E67" s="192">
        <v>9713.64</v>
      </c>
      <c r="F67" s="162">
        <f>E67-SUM(G67:J67)</f>
        <v>8687.2942887089921</v>
      </c>
      <c r="G67" s="162"/>
      <c r="H67" s="162">
        <f t="shared" si="19"/>
        <v>1026.3457112910066</v>
      </c>
      <c r="I67" s="162"/>
      <c r="J67" s="261"/>
      <c r="K67" s="176">
        <f t="shared" si="20"/>
        <v>89.433974171463973</v>
      </c>
      <c r="L67" s="162">
        <f t="shared" si="20"/>
        <v>0</v>
      </c>
      <c r="M67" s="162">
        <f t="shared" si="20"/>
        <v>10.566025828536024</v>
      </c>
      <c r="N67" s="162">
        <f t="shared" si="20"/>
        <v>0</v>
      </c>
      <c r="O67" s="177">
        <f t="shared" si="20"/>
        <v>0</v>
      </c>
      <c r="P67" s="50"/>
      <c r="Q67" s="50"/>
      <c r="R67" s="50"/>
      <c r="S67" s="50"/>
    </row>
    <row r="68" spans="1:19" ht="15.75" thickBot="1" x14ac:dyDescent="0.3">
      <c r="A68" s="484"/>
      <c r="B68" s="574"/>
      <c r="C68" s="576"/>
      <c r="D68" s="19" t="s">
        <v>182</v>
      </c>
      <c r="E68" s="192">
        <v>109937.21</v>
      </c>
      <c r="F68" s="162">
        <f>E68-SUM(G68:J68)</f>
        <v>98321.215996228115</v>
      </c>
      <c r="G68" s="162"/>
      <c r="H68" s="162">
        <f t="shared" si="19"/>
        <v>11615.994003771892</v>
      </c>
      <c r="I68" s="162"/>
      <c r="J68" s="261"/>
      <c r="K68" s="176">
        <f t="shared" si="20"/>
        <v>89.433974171463973</v>
      </c>
      <c r="L68" s="162">
        <f t="shared" si="20"/>
        <v>0</v>
      </c>
      <c r="M68" s="162">
        <f t="shared" si="20"/>
        <v>10.566025828536025</v>
      </c>
      <c r="N68" s="162">
        <f t="shared" si="20"/>
        <v>0</v>
      </c>
      <c r="O68" s="177">
        <f t="shared" si="20"/>
        <v>0</v>
      </c>
      <c r="P68" s="50"/>
      <c r="Q68" s="50"/>
      <c r="R68" s="50"/>
      <c r="S68" s="50"/>
    </row>
    <row r="69" spans="1:19" ht="26.25" thickBot="1" x14ac:dyDescent="0.3">
      <c r="A69" s="24">
        <v>754</v>
      </c>
      <c r="B69" s="2"/>
      <c r="C69" s="3"/>
      <c r="D69" s="2" t="s">
        <v>27</v>
      </c>
      <c r="E69" s="152">
        <v>71076.600000000006</v>
      </c>
      <c r="F69" s="269"/>
      <c r="G69" s="163"/>
      <c r="H69" s="163"/>
      <c r="I69" s="163"/>
      <c r="J69" s="163"/>
      <c r="K69" s="178"/>
      <c r="L69" s="163"/>
      <c r="M69" s="163"/>
      <c r="N69" s="163"/>
      <c r="O69" s="171"/>
      <c r="P69" s="50"/>
      <c r="Q69" s="50"/>
      <c r="R69" s="50"/>
      <c r="S69" s="50"/>
    </row>
    <row r="70" spans="1:19" ht="15.75" thickBot="1" x14ac:dyDescent="0.3">
      <c r="A70" s="528"/>
      <c r="B70" s="4">
        <v>75414</v>
      </c>
      <c r="C70" s="4"/>
      <c r="D70" s="4" t="s">
        <v>429</v>
      </c>
      <c r="E70" s="153">
        <v>12000</v>
      </c>
      <c r="F70" s="264"/>
      <c r="G70" s="164"/>
      <c r="H70" s="164"/>
      <c r="I70" s="164"/>
      <c r="J70" s="164"/>
      <c r="K70" s="179"/>
      <c r="L70" s="164"/>
      <c r="M70" s="164"/>
      <c r="N70" s="164"/>
      <c r="O70" s="173"/>
      <c r="P70" s="50"/>
      <c r="Q70" s="50"/>
      <c r="R70" s="50"/>
      <c r="S70" s="50"/>
    </row>
    <row r="71" spans="1:19" x14ac:dyDescent="0.25">
      <c r="A71" s="529"/>
      <c r="B71" s="482"/>
      <c r="C71" s="485">
        <v>6050</v>
      </c>
      <c r="D71" s="193" t="s">
        <v>8</v>
      </c>
      <c r="E71" s="488">
        <v>12000</v>
      </c>
      <c r="F71" s="264"/>
      <c r="G71" s="164"/>
      <c r="H71" s="164"/>
      <c r="I71" s="164"/>
      <c r="J71" s="164"/>
      <c r="K71" s="179"/>
      <c r="L71" s="164"/>
      <c r="M71" s="164"/>
      <c r="N71" s="164"/>
      <c r="O71" s="173"/>
      <c r="P71" s="50"/>
      <c r="Q71" s="50"/>
      <c r="R71" s="50"/>
      <c r="S71" s="50"/>
    </row>
    <row r="72" spans="1:19" ht="15.75" thickBot="1" x14ac:dyDescent="0.3">
      <c r="A72" s="529"/>
      <c r="B72" s="483"/>
      <c r="C72" s="486"/>
      <c r="D72" s="195" t="s">
        <v>5</v>
      </c>
      <c r="E72" s="489"/>
      <c r="F72" s="262"/>
      <c r="G72" s="165"/>
      <c r="H72" s="165"/>
      <c r="I72" s="165"/>
      <c r="J72" s="165"/>
      <c r="K72" s="180"/>
      <c r="L72" s="165"/>
      <c r="M72" s="165"/>
      <c r="N72" s="165"/>
      <c r="O72" s="175"/>
      <c r="P72" s="50"/>
      <c r="Q72" s="50"/>
      <c r="R72" s="50"/>
      <c r="S72" s="50"/>
    </row>
    <row r="73" spans="1:19" ht="26.25" thickBot="1" x14ac:dyDescent="0.3">
      <c r="A73" s="529"/>
      <c r="B73" s="484"/>
      <c r="C73" s="487"/>
      <c r="D73" s="195" t="s">
        <v>428</v>
      </c>
      <c r="E73" s="192">
        <v>12000</v>
      </c>
      <c r="F73" s="162">
        <f>E73-SUM(G73:J73)</f>
        <v>10732.076900575677</v>
      </c>
      <c r="G73" s="162"/>
      <c r="H73" s="162">
        <f t="shared" ref="H73" si="21">(E73-G73-I73-J73)*(1000000/(E$147-G$147-I$147-J$147))</f>
        <v>1267.923099424323</v>
      </c>
      <c r="I73" s="162"/>
      <c r="J73" s="261"/>
      <c r="K73" s="176">
        <f>F73/$E73*100</f>
        <v>89.433974171463987</v>
      </c>
      <c r="L73" s="162">
        <f>G73/$E73*100</f>
        <v>0</v>
      </c>
      <c r="M73" s="162">
        <f>H73/$E73*100</f>
        <v>10.566025828536025</v>
      </c>
      <c r="N73" s="162">
        <f>I73/$E73*100</f>
        <v>0</v>
      </c>
      <c r="O73" s="177">
        <f>J73/$E73*100</f>
        <v>0</v>
      </c>
      <c r="P73" s="50"/>
      <c r="Q73" s="50"/>
      <c r="R73" s="50"/>
      <c r="S73" s="50"/>
    </row>
    <row r="74" spans="1:19" ht="15.75" thickBot="1" x14ac:dyDescent="0.3">
      <c r="A74" s="529"/>
      <c r="B74" s="4">
        <v>75416</v>
      </c>
      <c r="C74" s="4"/>
      <c r="D74" s="4" t="s">
        <v>187</v>
      </c>
      <c r="E74" s="153">
        <v>9495.7999999999993</v>
      </c>
      <c r="F74" s="269"/>
      <c r="G74" s="163"/>
      <c r="H74" s="163"/>
      <c r="I74" s="163"/>
      <c r="J74" s="163"/>
      <c r="K74" s="178"/>
      <c r="L74" s="163"/>
      <c r="M74" s="163"/>
      <c r="N74" s="163"/>
      <c r="O74" s="171"/>
      <c r="P74" s="50"/>
      <c r="Q74" s="50"/>
      <c r="R74" s="50"/>
      <c r="S74" s="50"/>
    </row>
    <row r="75" spans="1:19" ht="25.5" x14ac:dyDescent="0.25">
      <c r="A75" s="529"/>
      <c r="B75" s="482"/>
      <c r="C75" s="485">
        <v>6060</v>
      </c>
      <c r="D75" s="193" t="s">
        <v>17</v>
      </c>
      <c r="E75" s="488">
        <v>9495.7999999999993</v>
      </c>
      <c r="F75" s="264"/>
      <c r="G75" s="164"/>
      <c r="H75" s="164"/>
      <c r="I75" s="164"/>
      <c r="J75" s="164"/>
      <c r="K75" s="179"/>
      <c r="L75" s="164"/>
      <c r="M75" s="164"/>
      <c r="N75" s="164"/>
      <c r="O75" s="173"/>
      <c r="P75" s="50"/>
      <c r="Q75" s="50"/>
      <c r="R75" s="50"/>
      <c r="S75" s="50"/>
    </row>
    <row r="76" spans="1:19" ht="15.75" thickBot="1" x14ac:dyDescent="0.3">
      <c r="A76" s="529"/>
      <c r="B76" s="483"/>
      <c r="C76" s="486"/>
      <c r="D76" s="195" t="s">
        <v>5</v>
      </c>
      <c r="E76" s="489"/>
      <c r="F76" s="262"/>
      <c r="G76" s="165"/>
      <c r="H76" s="165"/>
      <c r="I76" s="165"/>
      <c r="J76" s="165"/>
      <c r="K76" s="180"/>
      <c r="L76" s="165"/>
      <c r="M76" s="165"/>
      <c r="N76" s="165"/>
      <c r="O76" s="175"/>
      <c r="P76" s="50"/>
      <c r="Q76" s="50"/>
      <c r="R76" s="50"/>
      <c r="S76" s="50"/>
    </row>
    <row r="77" spans="1:19" ht="15.75" thickBot="1" x14ac:dyDescent="0.3">
      <c r="A77" s="529"/>
      <c r="B77" s="484"/>
      <c r="C77" s="487"/>
      <c r="D77" s="195" t="s">
        <v>182</v>
      </c>
      <c r="E77" s="192">
        <v>9495.7999999999993</v>
      </c>
      <c r="F77" s="162">
        <f>E77-SUM(G77:J77)</f>
        <v>8492.4713193738753</v>
      </c>
      <c r="G77" s="162"/>
      <c r="H77" s="162">
        <f t="shared" ref="H77" si="22">(E77-G77-I77-J77)*(1000000/(E$147-G$147-I$147-J$147))</f>
        <v>1003.3286806261239</v>
      </c>
      <c r="I77" s="162"/>
      <c r="J77" s="261"/>
      <c r="K77" s="176">
        <f>F77/$E77*100</f>
        <v>89.433974171463973</v>
      </c>
      <c r="L77" s="162">
        <f>G77/$E77*100</f>
        <v>0</v>
      </c>
      <c r="M77" s="162">
        <f>H77/$E77*100</f>
        <v>10.566025828536025</v>
      </c>
      <c r="N77" s="162">
        <f>I77/$E77*100</f>
        <v>0</v>
      </c>
      <c r="O77" s="177">
        <f>J77/$E77*100</f>
        <v>0</v>
      </c>
      <c r="P77" s="50"/>
      <c r="Q77" s="50"/>
      <c r="R77" s="50"/>
      <c r="S77" s="50"/>
    </row>
    <row r="78" spans="1:19" ht="15.75" thickBot="1" x14ac:dyDescent="0.3">
      <c r="A78" s="529"/>
      <c r="B78" s="4">
        <v>75495</v>
      </c>
      <c r="C78" s="5"/>
      <c r="D78" s="4" t="s">
        <v>20</v>
      </c>
      <c r="E78" s="153">
        <v>49580.800000000003</v>
      </c>
      <c r="F78" s="269"/>
      <c r="G78" s="163"/>
      <c r="H78" s="163"/>
      <c r="I78" s="163"/>
      <c r="J78" s="163"/>
      <c r="K78" s="178"/>
      <c r="L78" s="163"/>
      <c r="M78" s="163"/>
      <c r="N78" s="163"/>
      <c r="O78" s="171"/>
      <c r="P78" s="50"/>
      <c r="Q78" s="50"/>
      <c r="R78" s="50"/>
      <c r="S78" s="50"/>
    </row>
    <row r="79" spans="1:19" x14ac:dyDescent="0.25">
      <c r="A79" s="529"/>
      <c r="B79" s="482"/>
      <c r="C79" s="485">
        <v>6050</v>
      </c>
      <c r="D79" s="193" t="s">
        <v>8</v>
      </c>
      <c r="E79" s="488">
        <v>49580.800000000003</v>
      </c>
      <c r="F79" s="264"/>
      <c r="G79" s="164"/>
      <c r="H79" s="164"/>
      <c r="I79" s="164"/>
      <c r="J79" s="164"/>
      <c r="K79" s="179"/>
      <c r="L79" s="164"/>
      <c r="M79" s="164"/>
      <c r="N79" s="164"/>
      <c r="O79" s="173"/>
      <c r="P79" s="50"/>
      <c r="Q79" s="50"/>
      <c r="R79" s="50"/>
      <c r="S79" s="50"/>
    </row>
    <row r="80" spans="1:19" ht="15.75" thickBot="1" x14ac:dyDescent="0.3">
      <c r="A80" s="529"/>
      <c r="B80" s="483"/>
      <c r="C80" s="486"/>
      <c r="D80" s="195" t="s">
        <v>5</v>
      </c>
      <c r="E80" s="489"/>
      <c r="F80" s="262"/>
      <c r="G80" s="165"/>
      <c r="H80" s="165"/>
      <c r="I80" s="165"/>
      <c r="J80" s="165"/>
      <c r="K80" s="180"/>
      <c r="L80" s="165"/>
      <c r="M80" s="165"/>
      <c r="N80" s="165"/>
      <c r="O80" s="175"/>
      <c r="P80" s="50"/>
      <c r="Q80" s="50"/>
      <c r="R80" s="50"/>
      <c r="S80" s="50"/>
    </row>
    <row r="81" spans="1:19" ht="15.75" thickBot="1" x14ac:dyDescent="0.3">
      <c r="A81" s="530"/>
      <c r="B81" s="484"/>
      <c r="C81" s="487"/>
      <c r="D81" s="195" t="s">
        <v>32</v>
      </c>
      <c r="E81" s="192">
        <v>49580.800000000003</v>
      </c>
      <c r="F81" s="162">
        <f>E81-SUM(G81:J81)</f>
        <v>44342.07986600521</v>
      </c>
      <c r="G81" s="162"/>
      <c r="H81" s="162">
        <f t="shared" ref="H81" si="23">(E81-G81-I81-J81)*(1000000/(E$147-G$147-I$147-J$147))</f>
        <v>5238.7201339947896</v>
      </c>
      <c r="I81" s="162"/>
      <c r="J81" s="261"/>
      <c r="K81" s="176">
        <f>F81/$E81*100</f>
        <v>89.433974171463973</v>
      </c>
      <c r="L81" s="162">
        <f>G81/$E81*100</f>
        <v>0</v>
      </c>
      <c r="M81" s="162">
        <f>H81/$E81*100</f>
        <v>10.566025828536024</v>
      </c>
      <c r="N81" s="162">
        <f>I81/$E81*100</f>
        <v>0</v>
      </c>
      <c r="O81" s="177">
        <f>J81/$E81*100</f>
        <v>0</v>
      </c>
      <c r="P81" s="50"/>
      <c r="Q81" s="50"/>
      <c r="R81" s="50"/>
      <c r="S81" s="50"/>
    </row>
    <row r="82" spans="1:19" ht="15.75" thickBot="1" x14ac:dyDescent="0.3">
      <c r="A82" s="2">
        <v>801</v>
      </c>
      <c r="B82" s="2"/>
      <c r="C82" s="3"/>
      <c r="D82" s="2" t="s">
        <v>33</v>
      </c>
      <c r="E82" s="152">
        <v>2457378.9900000002</v>
      </c>
      <c r="F82" s="269"/>
      <c r="G82" s="163"/>
      <c r="H82" s="163"/>
      <c r="I82" s="163"/>
      <c r="J82" s="163"/>
      <c r="K82" s="178"/>
      <c r="L82" s="163"/>
      <c r="M82" s="163"/>
      <c r="N82" s="163"/>
      <c r="O82" s="171"/>
      <c r="P82" s="50"/>
      <c r="Q82" s="50"/>
      <c r="R82" s="50"/>
      <c r="S82" s="50"/>
    </row>
    <row r="83" spans="1:19" ht="15.75" thickBot="1" x14ac:dyDescent="0.3">
      <c r="A83" s="193" t="s">
        <v>148</v>
      </c>
      <c r="B83" s="4">
        <v>80195</v>
      </c>
      <c r="C83" s="5"/>
      <c r="D83" s="4" t="s">
        <v>20</v>
      </c>
      <c r="E83" s="153">
        <v>2457378.9900000002</v>
      </c>
      <c r="F83" s="264"/>
      <c r="G83" s="164"/>
      <c r="H83" s="164"/>
      <c r="I83" s="164"/>
      <c r="J83" s="164"/>
      <c r="K83" s="179"/>
      <c r="L83" s="164"/>
      <c r="M83" s="164"/>
      <c r="N83" s="164"/>
      <c r="O83" s="173"/>
      <c r="P83" s="50"/>
      <c r="Q83" s="50"/>
      <c r="R83" s="50"/>
      <c r="S83" s="50"/>
    </row>
    <row r="84" spans="1:19" x14ac:dyDescent="0.25">
      <c r="A84" s="193" t="s">
        <v>148</v>
      </c>
      <c r="B84" s="482"/>
      <c r="C84" s="485">
        <v>6050</v>
      </c>
      <c r="D84" s="193" t="s">
        <v>8</v>
      </c>
      <c r="E84" s="488">
        <v>2457378.9900000002</v>
      </c>
      <c r="F84" s="264"/>
      <c r="G84" s="164"/>
      <c r="H84" s="164"/>
      <c r="I84" s="164"/>
      <c r="J84" s="164"/>
      <c r="K84" s="179"/>
      <c r="L84" s="164"/>
      <c r="M84" s="164"/>
      <c r="N84" s="164"/>
      <c r="O84" s="173"/>
      <c r="P84" s="50"/>
      <c r="Q84" s="50"/>
      <c r="R84" s="50"/>
      <c r="S84" s="50"/>
    </row>
    <row r="85" spans="1:19" ht="15.75" thickBot="1" x14ac:dyDescent="0.3">
      <c r="A85" s="193" t="s">
        <v>148</v>
      </c>
      <c r="B85" s="483"/>
      <c r="C85" s="486"/>
      <c r="D85" s="195" t="s">
        <v>5</v>
      </c>
      <c r="E85" s="489"/>
      <c r="F85" s="262"/>
      <c r="G85" s="165"/>
      <c r="H85" s="165"/>
      <c r="I85" s="165"/>
      <c r="J85" s="165"/>
      <c r="K85" s="180"/>
      <c r="L85" s="165"/>
      <c r="M85" s="165"/>
      <c r="N85" s="165"/>
      <c r="O85" s="175"/>
      <c r="P85" s="50"/>
      <c r="Q85" s="50"/>
      <c r="R85" s="50"/>
      <c r="S85" s="50"/>
    </row>
    <row r="86" spans="1:19" ht="15.75" thickBot="1" x14ac:dyDescent="0.3">
      <c r="A86" s="193" t="s">
        <v>148</v>
      </c>
      <c r="B86" s="483"/>
      <c r="C86" s="486"/>
      <c r="D86" s="195" t="s">
        <v>427</v>
      </c>
      <c r="E86" s="192">
        <v>51999.6</v>
      </c>
      <c r="F86" s="162">
        <f>E86-SUM(G86:J86)</f>
        <v>46505.308833264578</v>
      </c>
      <c r="G86" s="162"/>
      <c r="H86" s="162">
        <f t="shared" ref="H86:H90" si="24">(E86-G86-I86-J86)*(1000000/(E$147-G$147-I$147-J$147))</f>
        <v>5494.2911667354192</v>
      </c>
      <c r="I86" s="162"/>
      <c r="J86" s="261"/>
      <c r="K86" s="176">
        <f t="shared" ref="K86:O90" si="25">F86/$E86*100</f>
        <v>89.433974171463973</v>
      </c>
      <c r="L86" s="162">
        <f t="shared" si="25"/>
        <v>0</v>
      </c>
      <c r="M86" s="162">
        <f t="shared" si="25"/>
        <v>10.566025828536025</v>
      </c>
      <c r="N86" s="162">
        <f t="shared" si="25"/>
        <v>0</v>
      </c>
      <c r="O86" s="177">
        <f t="shared" si="25"/>
        <v>0</v>
      </c>
      <c r="P86" s="50"/>
      <c r="Q86" s="50"/>
      <c r="R86" s="50"/>
      <c r="S86" s="50"/>
    </row>
    <row r="87" spans="1:19" ht="15.75" thickBot="1" x14ac:dyDescent="0.3">
      <c r="A87" s="285"/>
      <c r="B87" s="483"/>
      <c r="C87" s="486"/>
      <c r="D87" s="195" t="s">
        <v>426</v>
      </c>
      <c r="E87" s="192">
        <v>48800</v>
      </c>
      <c r="F87" s="162">
        <f>E87-SUM(G87:J87)</f>
        <v>43643.779395674421</v>
      </c>
      <c r="G87" s="162"/>
      <c r="H87" s="162">
        <f t="shared" si="24"/>
        <v>5156.2206043255801</v>
      </c>
      <c r="I87" s="162"/>
      <c r="J87" s="261"/>
      <c r="K87" s="176">
        <f t="shared" si="25"/>
        <v>89.433974171463987</v>
      </c>
      <c r="L87" s="162">
        <f t="shared" si="25"/>
        <v>0</v>
      </c>
      <c r="M87" s="162">
        <f t="shared" si="25"/>
        <v>10.566025828536024</v>
      </c>
      <c r="N87" s="162">
        <f t="shared" si="25"/>
        <v>0</v>
      </c>
      <c r="O87" s="177">
        <f t="shared" si="25"/>
        <v>0</v>
      </c>
      <c r="P87" s="50"/>
      <c r="Q87" s="50"/>
      <c r="R87" s="50"/>
      <c r="S87" s="50"/>
    </row>
    <row r="88" spans="1:19" ht="15.75" thickBot="1" x14ac:dyDescent="0.3">
      <c r="A88" s="285"/>
      <c r="B88" s="483"/>
      <c r="C88" s="486"/>
      <c r="D88" s="195" t="s">
        <v>425</v>
      </c>
      <c r="E88" s="192">
        <v>336920.23</v>
      </c>
      <c r="F88" s="162">
        <f>E88-SUM(G88:J88)</f>
        <v>71286.237830731086</v>
      </c>
      <c r="G88" s="162"/>
      <c r="H88" s="162">
        <f t="shared" si="24"/>
        <v>8421.9921692688986</v>
      </c>
      <c r="I88" s="162">
        <v>89512</v>
      </c>
      <c r="J88" s="261">
        <v>167700</v>
      </c>
      <c r="K88" s="176">
        <f t="shared" si="25"/>
        <v>21.158194576422758</v>
      </c>
      <c r="L88" s="162">
        <f t="shared" si="25"/>
        <v>0</v>
      </c>
      <c r="M88" s="162">
        <f t="shared" si="25"/>
        <v>2.4996991629944274</v>
      </c>
      <c r="N88" s="162">
        <f t="shared" si="25"/>
        <v>26.567713075584688</v>
      </c>
      <c r="O88" s="177">
        <f t="shared" si="25"/>
        <v>49.774393184998125</v>
      </c>
      <c r="P88" s="50"/>
      <c r="Q88" s="50"/>
      <c r="R88" s="50"/>
      <c r="S88" s="50"/>
    </row>
    <row r="89" spans="1:19" ht="15.75" thickBot="1" x14ac:dyDescent="0.3">
      <c r="A89" s="285"/>
      <c r="B89" s="483"/>
      <c r="C89" s="486"/>
      <c r="D89" s="195" t="s">
        <v>424</v>
      </c>
      <c r="E89" s="192">
        <v>485590.7</v>
      </c>
      <c r="F89" s="162">
        <f>E89-SUM(G89:J89)</f>
        <v>179442.63317415898</v>
      </c>
      <c r="G89" s="162"/>
      <c r="H89" s="162">
        <f t="shared" si="24"/>
        <v>21199.94682584106</v>
      </c>
      <c r="I89" s="162">
        <v>284948.12</v>
      </c>
      <c r="J89" s="261"/>
      <c r="K89" s="176">
        <f t="shared" si="25"/>
        <v>36.953474021260909</v>
      </c>
      <c r="L89" s="162">
        <f t="shared" si="25"/>
        <v>0</v>
      </c>
      <c r="M89" s="162">
        <f t="shared" si="25"/>
        <v>4.3658057754897399</v>
      </c>
      <c r="N89" s="162">
        <f t="shared" si="25"/>
        <v>58.680720203249358</v>
      </c>
      <c r="O89" s="177">
        <f t="shared" si="25"/>
        <v>0</v>
      </c>
      <c r="P89" s="50"/>
      <c r="Q89" s="50"/>
      <c r="R89" s="50"/>
      <c r="S89" s="50"/>
    </row>
    <row r="90" spans="1:19" ht="15.75" thickBot="1" x14ac:dyDescent="0.3">
      <c r="A90" s="284"/>
      <c r="B90" s="484"/>
      <c r="C90" s="487"/>
      <c r="D90" s="195" t="s">
        <v>423</v>
      </c>
      <c r="E90" s="192">
        <v>1534068.46</v>
      </c>
      <c r="F90" s="162">
        <f>E90-SUM(G90:J90)</f>
        <v>1073.6190863386728</v>
      </c>
      <c r="G90" s="162"/>
      <c r="H90" s="162">
        <f t="shared" si="24"/>
        <v>126.84091366123964</v>
      </c>
      <c r="I90" s="162">
        <v>1112868</v>
      </c>
      <c r="J90" s="261">
        <v>420000</v>
      </c>
      <c r="K90" s="176">
        <f t="shared" si="25"/>
        <v>6.9985083086753039E-2</v>
      </c>
      <c r="L90" s="162">
        <f t="shared" si="25"/>
        <v>0</v>
      </c>
      <c r="M90" s="162">
        <f t="shared" si="25"/>
        <v>8.26826943963372E-3</v>
      </c>
      <c r="N90" s="162">
        <f t="shared" si="25"/>
        <v>72.543568231628981</v>
      </c>
      <c r="O90" s="177">
        <f t="shared" si="25"/>
        <v>27.378178415844623</v>
      </c>
      <c r="P90" s="50"/>
      <c r="Q90" s="50"/>
      <c r="R90" s="50"/>
      <c r="S90" s="50"/>
    </row>
    <row r="91" spans="1:19" ht="15.75" thickBot="1" x14ac:dyDescent="0.3">
      <c r="A91" s="2">
        <v>851</v>
      </c>
      <c r="B91" s="2"/>
      <c r="C91" s="3"/>
      <c r="D91" s="2" t="s">
        <v>422</v>
      </c>
      <c r="E91" s="152">
        <v>20000</v>
      </c>
      <c r="F91" s="269"/>
      <c r="G91" s="163"/>
      <c r="H91" s="163"/>
      <c r="I91" s="163"/>
      <c r="J91" s="163"/>
      <c r="K91" s="178"/>
      <c r="L91" s="163"/>
      <c r="M91" s="163"/>
      <c r="N91" s="163"/>
      <c r="O91" s="171"/>
      <c r="P91" s="50"/>
      <c r="Q91" s="50"/>
      <c r="R91" s="50"/>
      <c r="S91" s="50"/>
    </row>
    <row r="92" spans="1:19" ht="15.75" thickBot="1" x14ac:dyDescent="0.3">
      <c r="A92" s="482"/>
      <c r="B92" s="4">
        <v>85154</v>
      </c>
      <c r="C92" s="5"/>
      <c r="D92" s="4" t="s">
        <v>421</v>
      </c>
      <c r="E92" s="153">
        <v>20000</v>
      </c>
      <c r="F92" s="264"/>
      <c r="G92" s="164"/>
      <c r="H92" s="164"/>
      <c r="I92" s="164"/>
      <c r="J92" s="164"/>
      <c r="K92" s="179"/>
      <c r="L92" s="164"/>
      <c r="M92" s="164"/>
      <c r="N92" s="164"/>
      <c r="O92" s="173"/>
      <c r="P92" s="50"/>
      <c r="Q92" s="50"/>
      <c r="R92" s="50"/>
      <c r="S92" s="50"/>
    </row>
    <row r="93" spans="1:19" ht="51" x14ac:dyDescent="0.25">
      <c r="A93" s="483"/>
      <c r="B93" s="482"/>
      <c r="C93" s="485">
        <v>6620</v>
      </c>
      <c r="D93" s="193" t="s">
        <v>384</v>
      </c>
      <c r="E93" s="488">
        <v>20000</v>
      </c>
      <c r="F93" s="264"/>
      <c r="G93" s="164"/>
      <c r="H93" s="164"/>
      <c r="I93" s="164"/>
      <c r="J93" s="164"/>
      <c r="K93" s="179"/>
      <c r="L93" s="164"/>
      <c r="M93" s="164"/>
      <c r="N93" s="164"/>
      <c r="O93" s="173"/>
      <c r="P93" s="50"/>
      <c r="Q93" s="50"/>
      <c r="R93" s="50"/>
      <c r="S93" s="50"/>
    </row>
    <row r="94" spans="1:19" ht="15.75" thickBot="1" x14ac:dyDescent="0.3">
      <c r="A94" s="483"/>
      <c r="B94" s="483"/>
      <c r="C94" s="486"/>
      <c r="D94" s="195" t="s">
        <v>5</v>
      </c>
      <c r="E94" s="489"/>
      <c r="F94" s="262"/>
      <c r="G94" s="165"/>
      <c r="H94" s="165"/>
      <c r="I94" s="165"/>
      <c r="J94" s="165"/>
      <c r="K94" s="180"/>
      <c r="L94" s="165"/>
      <c r="M94" s="165"/>
      <c r="N94" s="165"/>
      <c r="O94" s="175"/>
      <c r="P94" s="50"/>
      <c r="Q94" s="50"/>
      <c r="R94" s="50"/>
      <c r="S94" s="50"/>
    </row>
    <row r="95" spans="1:19" ht="15.75" thickBot="1" x14ac:dyDescent="0.3">
      <c r="A95" s="484"/>
      <c r="B95" s="484"/>
      <c r="C95" s="487"/>
      <c r="D95" s="195" t="s">
        <v>420</v>
      </c>
      <c r="E95" s="192">
        <v>20000</v>
      </c>
      <c r="F95" s="162">
        <f>E95-SUM(G95:J95)</f>
        <v>17886.794834292796</v>
      </c>
      <c r="G95" s="162"/>
      <c r="H95" s="162">
        <f t="shared" ref="H95" si="26">(E95-G95-I95-J95)*(1000000/(E$147-G$147-I$147-J$147))</f>
        <v>2113.2051657072052</v>
      </c>
      <c r="I95" s="162"/>
      <c r="J95" s="261"/>
      <c r="K95" s="176">
        <f>F95/$E95*100</f>
        <v>89.433974171463987</v>
      </c>
      <c r="L95" s="162">
        <f>G95/$E95*100</f>
        <v>0</v>
      </c>
      <c r="M95" s="162">
        <f>H95/$E95*100</f>
        <v>10.566025828536025</v>
      </c>
      <c r="N95" s="162">
        <f>I95/$E95*100</f>
        <v>0</v>
      </c>
      <c r="O95" s="177">
        <f>J95/$E95*100</f>
        <v>0</v>
      </c>
      <c r="P95" s="50"/>
      <c r="Q95" s="50"/>
      <c r="R95" s="50"/>
      <c r="S95" s="50"/>
    </row>
    <row r="96" spans="1:19" ht="15.75" thickBot="1" x14ac:dyDescent="0.3">
      <c r="A96" s="2">
        <v>852</v>
      </c>
      <c r="B96" s="2"/>
      <c r="C96" s="3"/>
      <c r="D96" s="2" t="s">
        <v>419</v>
      </c>
      <c r="E96" s="152">
        <v>9000</v>
      </c>
      <c r="F96" s="269"/>
      <c r="G96" s="163"/>
      <c r="H96" s="163"/>
      <c r="I96" s="163"/>
      <c r="J96" s="163"/>
      <c r="K96" s="178"/>
      <c r="L96" s="163"/>
      <c r="M96" s="163"/>
      <c r="N96" s="163"/>
      <c r="O96" s="171"/>
      <c r="P96" s="50"/>
      <c r="Q96" s="50"/>
      <c r="R96" s="50"/>
      <c r="S96" s="50"/>
    </row>
    <row r="97" spans="1:19" ht="39" thickBot="1" x14ac:dyDescent="0.3">
      <c r="A97" s="528"/>
      <c r="B97" s="281">
        <v>85212</v>
      </c>
      <c r="C97" s="283"/>
      <c r="D97" s="281" t="s">
        <v>418</v>
      </c>
      <c r="E97" s="265">
        <v>9000</v>
      </c>
      <c r="F97" s="264"/>
      <c r="G97" s="164"/>
      <c r="H97" s="164"/>
      <c r="I97" s="164"/>
      <c r="J97" s="164"/>
      <c r="K97" s="179"/>
      <c r="L97" s="164"/>
      <c r="M97" s="164"/>
      <c r="N97" s="164"/>
      <c r="O97" s="173"/>
      <c r="P97" s="50"/>
      <c r="Q97" s="50"/>
      <c r="R97" s="50"/>
      <c r="S97" s="50"/>
    </row>
    <row r="98" spans="1:19" ht="25.5" x14ac:dyDescent="0.25">
      <c r="A98" s="529"/>
      <c r="B98" s="482"/>
      <c r="C98" s="485">
        <v>6060</v>
      </c>
      <c r="D98" s="193" t="s">
        <v>17</v>
      </c>
      <c r="E98" s="488">
        <v>9000</v>
      </c>
      <c r="F98" s="264"/>
      <c r="G98" s="164"/>
      <c r="H98" s="164"/>
      <c r="I98" s="164"/>
      <c r="J98" s="164"/>
      <c r="K98" s="179"/>
      <c r="L98" s="164"/>
      <c r="M98" s="164"/>
      <c r="N98" s="164"/>
      <c r="O98" s="173"/>
      <c r="P98" s="50"/>
      <c r="Q98" s="50"/>
      <c r="R98" s="50"/>
      <c r="S98" s="50"/>
    </row>
    <row r="99" spans="1:19" ht="15.75" thickBot="1" x14ac:dyDescent="0.3">
      <c r="A99" s="529"/>
      <c r="B99" s="483"/>
      <c r="C99" s="486"/>
      <c r="D99" s="195" t="s">
        <v>5</v>
      </c>
      <c r="E99" s="489"/>
      <c r="F99" s="262"/>
      <c r="G99" s="165"/>
      <c r="H99" s="165"/>
      <c r="I99" s="165"/>
      <c r="J99" s="165"/>
      <c r="K99" s="180"/>
      <c r="L99" s="165"/>
      <c r="M99" s="165"/>
      <c r="N99" s="165"/>
      <c r="O99" s="175"/>
      <c r="P99" s="50"/>
      <c r="Q99" s="50"/>
      <c r="R99" s="50"/>
      <c r="S99" s="50"/>
    </row>
    <row r="100" spans="1:19" ht="15.75" thickBot="1" x14ac:dyDescent="0.3">
      <c r="A100" s="530"/>
      <c r="B100" s="484"/>
      <c r="C100" s="487"/>
      <c r="D100" s="195" t="s">
        <v>182</v>
      </c>
      <c r="E100" s="192">
        <v>9000</v>
      </c>
      <c r="F100" s="162">
        <f>E100-SUM(G100:J100)</f>
        <v>0</v>
      </c>
      <c r="G100" s="162">
        <v>9000</v>
      </c>
      <c r="H100" s="162">
        <f t="shared" ref="H100" si="27">(E100-G100-I100-J100)*(1000000/(E$147-G$147-I$147-J$147))</f>
        <v>0</v>
      </c>
      <c r="I100" s="162"/>
      <c r="J100" s="261"/>
      <c r="K100" s="176">
        <f>F100/$E100*100</f>
        <v>0</v>
      </c>
      <c r="L100" s="162">
        <f>G100/$E100*100</f>
        <v>100</v>
      </c>
      <c r="M100" s="162">
        <f>H100/$E100*100</f>
        <v>0</v>
      </c>
      <c r="N100" s="162">
        <f>I100/$E100*100</f>
        <v>0</v>
      </c>
      <c r="O100" s="177">
        <f>J100/$E100*100</f>
        <v>0</v>
      </c>
      <c r="P100" s="50"/>
      <c r="Q100" s="50"/>
      <c r="R100" s="50"/>
      <c r="S100" s="50"/>
    </row>
    <row r="101" spans="1:19" ht="15.75" thickBot="1" x14ac:dyDescent="0.3">
      <c r="A101" s="2">
        <v>853</v>
      </c>
      <c r="B101" s="2"/>
      <c r="C101" s="3"/>
      <c r="D101" s="2" t="s">
        <v>130</v>
      </c>
      <c r="E101" s="152">
        <v>4000</v>
      </c>
      <c r="F101" s="269"/>
      <c r="G101" s="163"/>
      <c r="H101" s="163"/>
      <c r="I101" s="163"/>
      <c r="J101" s="163"/>
      <c r="K101" s="178"/>
      <c r="L101" s="163"/>
      <c r="M101" s="163"/>
      <c r="N101" s="163"/>
      <c r="O101" s="171"/>
      <c r="P101" s="50"/>
      <c r="Q101" s="50"/>
      <c r="R101" s="50"/>
      <c r="S101" s="50"/>
    </row>
    <row r="102" spans="1:19" ht="15.75" thickBot="1" x14ac:dyDescent="0.3">
      <c r="A102" s="528"/>
      <c r="B102" s="281">
        <v>85395</v>
      </c>
      <c r="C102" s="282"/>
      <c r="D102" s="281" t="s">
        <v>20</v>
      </c>
      <c r="E102" s="265">
        <v>4000</v>
      </c>
      <c r="F102" s="264"/>
      <c r="G102" s="164"/>
      <c r="H102" s="164"/>
      <c r="I102" s="164"/>
      <c r="J102" s="164"/>
      <c r="K102" s="179"/>
      <c r="L102" s="164"/>
      <c r="M102" s="164"/>
      <c r="N102" s="164"/>
      <c r="O102" s="173"/>
      <c r="P102" s="50"/>
      <c r="Q102" s="50"/>
      <c r="R102" s="50"/>
      <c r="S102" s="50"/>
    </row>
    <row r="103" spans="1:19" ht="25.5" x14ac:dyDescent="0.25">
      <c r="A103" s="529"/>
      <c r="B103" s="499"/>
      <c r="C103" s="479">
        <v>6068</v>
      </c>
      <c r="D103" s="9" t="s">
        <v>17</v>
      </c>
      <c r="E103" s="488">
        <v>3799</v>
      </c>
      <c r="F103" s="264"/>
      <c r="G103" s="164"/>
      <c r="H103" s="164"/>
      <c r="I103" s="164"/>
      <c r="J103" s="164"/>
      <c r="K103" s="179"/>
      <c r="L103" s="164"/>
      <c r="M103" s="164"/>
      <c r="N103" s="164"/>
      <c r="O103" s="173"/>
      <c r="P103" s="50"/>
      <c r="Q103" s="50"/>
      <c r="R103" s="50"/>
      <c r="S103" s="50"/>
    </row>
    <row r="104" spans="1:19" ht="15.75" thickBot="1" x14ac:dyDescent="0.3">
      <c r="A104" s="529"/>
      <c r="B104" s="500"/>
      <c r="C104" s="480"/>
      <c r="D104" s="19" t="s">
        <v>5</v>
      </c>
      <c r="E104" s="489"/>
      <c r="F104" s="262"/>
      <c r="G104" s="165"/>
      <c r="H104" s="165"/>
      <c r="I104" s="165"/>
      <c r="J104" s="165"/>
      <c r="K104" s="180"/>
      <c r="L104" s="165"/>
      <c r="M104" s="165"/>
      <c r="N104" s="165"/>
      <c r="O104" s="175"/>
      <c r="P104" s="50"/>
      <c r="Q104" s="50"/>
      <c r="R104" s="50"/>
      <c r="S104" s="50"/>
    </row>
    <row r="105" spans="1:19" ht="15.75" thickBot="1" x14ac:dyDescent="0.3">
      <c r="A105" s="529"/>
      <c r="B105" s="500"/>
      <c r="C105" s="481"/>
      <c r="D105" s="19" t="s">
        <v>182</v>
      </c>
      <c r="E105" s="192">
        <v>3799</v>
      </c>
      <c r="F105" s="162">
        <f>E105-SUM(G105:J105)</f>
        <v>3397.5966787739162</v>
      </c>
      <c r="G105" s="162"/>
      <c r="H105" s="162">
        <f t="shared" ref="H105" si="28">(E105-G105-I105-J105)*(1000000/(E$147-G$147-I$147-J$147))</f>
        <v>401.40332122608362</v>
      </c>
      <c r="I105" s="162"/>
      <c r="J105" s="261"/>
      <c r="K105" s="176">
        <f>F105/$E105*100</f>
        <v>89.433974171463973</v>
      </c>
      <c r="L105" s="162">
        <f>G105/$E105*100</f>
        <v>0</v>
      </c>
      <c r="M105" s="162">
        <f>H105/$E105*100</f>
        <v>10.566025828536025</v>
      </c>
      <c r="N105" s="162">
        <f>I105/$E105*100</f>
        <v>0</v>
      </c>
      <c r="O105" s="177">
        <f>J105/$E105*100</f>
        <v>0</v>
      </c>
      <c r="P105" s="50"/>
      <c r="Q105" s="50"/>
      <c r="R105" s="50"/>
      <c r="S105" s="50"/>
    </row>
    <row r="106" spans="1:19" ht="25.5" x14ac:dyDescent="0.25">
      <c r="A106" s="529"/>
      <c r="B106" s="500"/>
      <c r="C106" s="479">
        <v>6069</v>
      </c>
      <c r="D106" s="9" t="s">
        <v>17</v>
      </c>
      <c r="E106" s="488">
        <v>201</v>
      </c>
      <c r="F106" s="269"/>
      <c r="G106" s="163"/>
      <c r="H106" s="163"/>
      <c r="I106" s="163"/>
      <c r="J106" s="163"/>
      <c r="K106" s="178"/>
      <c r="L106" s="163"/>
      <c r="M106" s="163"/>
      <c r="N106" s="163"/>
      <c r="O106" s="171"/>
      <c r="P106" s="50"/>
      <c r="Q106" s="50"/>
      <c r="R106" s="50"/>
      <c r="S106" s="50"/>
    </row>
    <row r="107" spans="1:19" ht="15.75" thickBot="1" x14ac:dyDescent="0.3">
      <c r="A107" s="529"/>
      <c r="B107" s="500"/>
      <c r="C107" s="480"/>
      <c r="D107" s="19" t="s">
        <v>5</v>
      </c>
      <c r="E107" s="489"/>
      <c r="F107" s="262"/>
      <c r="G107" s="165"/>
      <c r="H107" s="165"/>
      <c r="I107" s="165"/>
      <c r="J107" s="165"/>
      <c r="K107" s="180"/>
      <c r="L107" s="165"/>
      <c r="M107" s="165"/>
      <c r="N107" s="165"/>
      <c r="O107" s="175"/>
      <c r="P107" s="50"/>
      <c r="Q107" s="50"/>
      <c r="R107" s="50"/>
      <c r="S107" s="50"/>
    </row>
    <row r="108" spans="1:19" ht="15.75" thickBot="1" x14ac:dyDescent="0.3">
      <c r="A108" s="530"/>
      <c r="B108" s="574"/>
      <c r="C108" s="481"/>
      <c r="D108" s="19" t="s">
        <v>182</v>
      </c>
      <c r="E108" s="192">
        <v>201</v>
      </c>
      <c r="F108" s="162">
        <f>E108-SUM(G108:J108)</f>
        <v>179.76228808464259</v>
      </c>
      <c r="G108" s="162"/>
      <c r="H108" s="162">
        <f t="shared" ref="H108" si="29">(E108-G108-I108-J108)*(1000000/(E$147-G$147-I$147-J$147))</f>
        <v>21.237711915357412</v>
      </c>
      <c r="I108" s="162"/>
      <c r="J108" s="261"/>
      <c r="K108" s="176">
        <f>F108/$E108*100</f>
        <v>89.433974171463987</v>
      </c>
      <c r="L108" s="162">
        <f>G108/$E108*100</f>
        <v>0</v>
      </c>
      <c r="M108" s="162">
        <f>H108/$E108*100</f>
        <v>10.566025828536025</v>
      </c>
      <c r="N108" s="162">
        <f>I108/$E108*100</f>
        <v>0</v>
      </c>
      <c r="O108" s="177">
        <f>J108/$E108*100</f>
        <v>0</v>
      </c>
      <c r="P108" s="50"/>
      <c r="Q108" s="50"/>
      <c r="R108" s="50"/>
      <c r="S108" s="50"/>
    </row>
    <row r="109" spans="1:19" ht="15.75" thickBot="1" x14ac:dyDescent="0.3">
      <c r="A109" s="2">
        <v>900</v>
      </c>
      <c r="B109" s="2"/>
      <c r="C109" s="3"/>
      <c r="D109" s="2" t="s">
        <v>37</v>
      </c>
      <c r="E109" s="152">
        <v>629279.66</v>
      </c>
      <c r="F109" s="269"/>
      <c r="G109" s="163"/>
      <c r="H109" s="163"/>
      <c r="I109" s="163"/>
      <c r="J109" s="163"/>
      <c r="K109" s="178"/>
      <c r="L109" s="163"/>
      <c r="M109" s="163"/>
      <c r="N109" s="163"/>
      <c r="O109" s="171"/>
      <c r="P109" s="50"/>
      <c r="Q109" s="50"/>
      <c r="R109" s="50"/>
      <c r="S109" s="50"/>
    </row>
    <row r="110" spans="1:19" ht="15.75" thickBot="1" x14ac:dyDescent="0.3">
      <c r="A110" s="482"/>
      <c r="B110" s="4">
        <v>90004</v>
      </c>
      <c r="C110" s="5"/>
      <c r="D110" s="4" t="s">
        <v>199</v>
      </c>
      <c r="E110" s="153">
        <v>124894.88</v>
      </c>
      <c r="F110" s="264"/>
      <c r="G110" s="164"/>
      <c r="H110" s="164"/>
      <c r="I110" s="164"/>
      <c r="J110" s="164"/>
      <c r="K110" s="179"/>
      <c r="L110" s="164"/>
      <c r="M110" s="164"/>
      <c r="N110" s="164"/>
      <c r="O110" s="173"/>
      <c r="P110" s="50"/>
      <c r="Q110" s="50"/>
      <c r="R110" s="50"/>
      <c r="S110" s="50"/>
    </row>
    <row r="111" spans="1:19" x14ac:dyDescent="0.25">
      <c r="A111" s="483"/>
      <c r="B111" s="501"/>
      <c r="C111" s="485">
        <v>6050</v>
      </c>
      <c r="D111" s="193" t="s">
        <v>8</v>
      </c>
      <c r="E111" s="488">
        <v>4514</v>
      </c>
      <c r="F111" s="264"/>
      <c r="G111" s="164"/>
      <c r="H111" s="164"/>
      <c r="I111" s="164"/>
      <c r="J111" s="164"/>
      <c r="K111" s="179"/>
      <c r="L111" s="164"/>
      <c r="M111" s="164"/>
      <c r="N111" s="164"/>
      <c r="O111" s="173"/>
      <c r="P111" s="50"/>
      <c r="Q111" s="50"/>
      <c r="R111" s="50"/>
      <c r="S111" s="50"/>
    </row>
    <row r="112" spans="1:19" ht="15.75" thickBot="1" x14ac:dyDescent="0.3">
      <c r="A112" s="483"/>
      <c r="B112" s="498"/>
      <c r="C112" s="486"/>
      <c r="D112" s="195" t="s">
        <v>5</v>
      </c>
      <c r="E112" s="489"/>
      <c r="F112" s="262"/>
      <c r="G112" s="165"/>
      <c r="H112" s="165"/>
      <c r="I112" s="165"/>
      <c r="J112" s="165"/>
      <c r="K112" s="180"/>
      <c r="L112" s="165"/>
      <c r="M112" s="165"/>
      <c r="N112" s="165"/>
      <c r="O112" s="175"/>
      <c r="P112" s="50"/>
      <c r="Q112" s="50"/>
      <c r="R112" s="50"/>
      <c r="S112" s="50"/>
    </row>
    <row r="113" spans="1:19" ht="15.75" thickBot="1" x14ac:dyDescent="0.3">
      <c r="A113" s="483"/>
      <c r="B113" s="498"/>
      <c r="C113" s="502"/>
      <c r="D113" s="28" t="s">
        <v>417</v>
      </c>
      <c r="E113" s="192">
        <v>4514</v>
      </c>
      <c r="F113" s="162">
        <f>E113-SUM(G113:J113)</f>
        <v>4037.049594099884</v>
      </c>
      <c r="G113" s="162"/>
      <c r="H113" s="162">
        <f t="shared" ref="H113" si="30">(E113-G113-I113-J113)*(1000000/(E$147-G$147-I$147-J$147))</f>
        <v>476.95040590011621</v>
      </c>
      <c r="I113" s="162"/>
      <c r="J113" s="261"/>
      <c r="K113" s="176">
        <f>F113/$E113*100</f>
        <v>89.433974171463987</v>
      </c>
      <c r="L113" s="162">
        <f>G113/$E113*100</f>
        <v>0</v>
      </c>
      <c r="M113" s="162">
        <f>H113/$E113*100</f>
        <v>10.566025828536025</v>
      </c>
      <c r="N113" s="162">
        <f>I113/$E113*100</f>
        <v>0</v>
      </c>
      <c r="O113" s="177">
        <f>J113/$E113*100</f>
        <v>0</v>
      </c>
      <c r="P113" s="50"/>
      <c r="Q113" s="50"/>
      <c r="R113" s="50"/>
      <c r="S113" s="50"/>
    </row>
    <row r="114" spans="1:19" ht="25.5" x14ac:dyDescent="0.25">
      <c r="A114" s="483"/>
      <c r="B114" s="498"/>
      <c r="C114" s="583">
        <v>6060</v>
      </c>
      <c r="D114" s="194" t="s">
        <v>17</v>
      </c>
      <c r="E114" s="488">
        <v>120380.88</v>
      </c>
      <c r="F114" s="269"/>
      <c r="G114" s="163"/>
      <c r="H114" s="163"/>
      <c r="I114" s="163"/>
      <c r="J114" s="163"/>
      <c r="K114" s="178"/>
      <c r="L114" s="163"/>
      <c r="M114" s="163"/>
      <c r="N114" s="163"/>
      <c r="O114" s="171"/>
      <c r="P114" s="50"/>
      <c r="Q114" s="50"/>
      <c r="R114" s="50"/>
      <c r="S114" s="50"/>
    </row>
    <row r="115" spans="1:19" ht="15.75" thickBot="1" x14ac:dyDescent="0.3">
      <c r="A115" s="483"/>
      <c r="B115" s="498"/>
      <c r="C115" s="578"/>
      <c r="D115" s="280" t="s">
        <v>5</v>
      </c>
      <c r="E115" s="489"/>
      <c r="F115" s="262"/>
      <c r="G115" s="165"/>
      <c r="H115" s="165"/>
      <c r="I115" s="165"/>
      <c r="J115" s="165"/>
      <c r="K115" s="180"/>
      <c r="L115" s="165"/>
      <c r="M115" s="165"/>
      <c r="N115" s="165"/>
      <c r="O115" s="175"/>
      <c r="P115" s="50"/>
      <c r="Q115" s="50"/>
      <c r="R115" s="50"/>
      <c r="S115" s="50"/>
    </row>
    <row r="116" spans="1:19" ht="15.75" thickBot="1" x14ac:dyDescent="0.3">
      <c r="A116" s="483"/>
      <c r="B116" s="531"/>
      <c r="C116" s="579"/>
      <c r="D116" s="279" t="s">
        <v>201</v>
      </c>
      <c r="E116" s="192">
        <v>120380.88</v>
      </c>
      <c r="F116" s="162">
        <f>E116-SUM(G116:J116)</f>
        <v>107661.40512658104</v>
      </c>
      <c r="G116" s="162"/>
      <c r="H116" s="162">
        <f t="shared" ref="H116" si="31">(E116-G116-I116-J116)*(1000000/(E$147-G$147-I$147-J$147))</f>
        <v>12719.47487341896</v>
      </c>
      <c r="I116" s="162"/>
      <c r="J116" s="261"/>
      <c r="K116" s="176">
        <f>F116/$E116*100</f>
        <v>89.433974171463973</v>
      </c>
      <c r="L116" s="162">
        <f>G116/$E116*100</f>
        <v>0</v>
      </c>
      <c r="M116" s="162">
        <f>H116/$E116*100</f>
        <v>10.566025828536025</v>
      </c>
      <c r="N116" s="162">
        <f>I116/$E116*100</f>
        <v>0</v>
      </c>
      <c r="O116" s="177">
        <f>J116/$E116*100</f>
        <v>0</v>
      </c>
      <c r="P116" s="50"/>
      <c r="Q116" s="50"/>
      <c r="R116" s="50"/>
      <c r="S116" s="50"/>
    </row>
    <row r="117" spans="1:19" ht="15.75" thickBot="1" x14ac:dyDescent="0.3">
      <c r="A117" s="483"/>
      <c r="B117" s="268">
        <v>90013</v>
      </c>
      <c r="C117" s="278"/>
      <c r="D117" s="277" t="s">
        <v>133</v>
      </c>
      <c r="E117" s="265">
        <v>5075.2</v>
      </c>
      <c r="F117" s="269"/>
      <c r="G117" s="163"/>
      <c r="H117" s="163"/>
      <c r="I117" s="163"/>
      <c r="J117" s="163"/>
      <c r="K117" s="178"/>
      <c r="L117" s="163"/>
      <c r="M117" s="163"/>
      <c r="N117" s="163"/>
      <c r="O117" s="171"/>
      <c r="P117" s="50"/>
      <c r="Q117" s="50"/>
      <c r="R117" s="50"/>
      <c r="S117" s="50"/>
    </row>
    <row r="118" spans="1:19" ht="25.5" x14ac:dyDescent="0.25">
      <c r="A118" s="483"/>
      <c r="B118" s="499"/>
      <c r="C118" s="479">
        <v>6060</v>
      </c>
      <c r="D118" s="276" t="s">
        <v>17</v>
      </c>
      <c r="E118" s="488">
        <v>5075.2</v>
      </c>
      <c r="F118" s="264"/>
      <c r="G118" s="164"/>
      <c r="H118" s="164"/>
      <c r="I118" s="164"/>
      <c r="J118" s="164"/>
      <c r="K118" s="179"/>
      <c r="L118" s="164"/>
      <c r="M118" s="164"/>
      <c r="N118" s="164"/>
      <c r="O118" s="173"/>
      <c r="P118" s="50"/>
      <c r="Q118" s="50"/>
      <c r="R118" s="50"/>
      <c r="S118" s="50"/>
    </row>
    <row r="119" spans="1:19" ht="15.75" thickBot="1" x14ac:dyDescent="0.3">
      <c r="A119" s="483"/>
      <c r="B119" s="500"/>
      <c r="C119" s="480"/>
      <c r="D119" s="275" t="s">
        <v>5</v>
      </c>
      <c r="E119" s="489"/>
      <c r="F119" s="262"/>
      <c r="G119" s="165"/>
      <c r="H119" s="165"/>
      <c r="I119" s="165"/>
      <c r="J119" s="165"/>
      <c r="K119" s="180"/>
      <c r="L119" s="165"/>
      <c r="M119" s="165"/>
      <c r="N119" s="165"/>
      <c r="O119" s="175"/>
      <c r="P119" s="50"/>
      <c r="Q119" s="50"/>
      <c r="R119" s="50"/>
      <c r="S119" s="50"/>
    </row>
    <row r="120" spans="1:19" ht="26.25" thickBot="1" x14ac:dyDescent="0.3">
      <c r="A120" s="483"/>
      <c r="B120" s="574"/>
      <c r="C120" s="481"/>
      <c r="D120" s="275" t="s">
        <v>416</v>
      </c>
      <c r="E120" s="192">
        <v>5075.2</v>
      </c>
      <c r="F120" s="162">
        <f>E120-SUM(G120:J120)</f>
        <v>4538.9530571501391</v>
      </c>
      <c r="G120" s="162"/>
      <c r="H120" s="162">
        <f t="shared" ref="H120" si="32">(E120-G120-I120-J120)*(1000000/(E$147-G$147-I$147-J$147))</f>
        <v>536.24694284986037</v>
      </c>
      <c r="I120" s="162"/>
      <c r="J120" s="261"/>
      <c r="K120" s="176">
        <f>F120/$E120*100</f>
        <v>89.433974171463973</v>
      </c>
      <c r="L120" s="162">
        <f>G120/$E120*100</f>
        <v>0</v>
      </c>
      <c r="M120" s="162">
        <f>H120/$E120*100</f>
        <v>10.566025828536025</v>
      </c>
      <c r="N120" s="162">
        <f>I120/$E120*100</f>
        <v>0</v>
      </c>
      <c r="O120" s="177">
        <f>J120/$E120*100</f>
        <v>0</v>
      </c>
      <c r="P120" s="50"/>
      <c r="Q120" s="50"/>
      <c r="R120" s="50"/>
      <c r="S120" s="50"/>
    </row>
    <row r="121" spans="1:19" ht="15.75" thickBot="1" x14ac:dyDescent="0.3">
      <c r="A121" s="483"/>
      <c r="B121" s="4">
        <v>90015</v>
      </c>
      <c r="C121" s="5"/>
      <c r="D121" s="4" t="s">
        <v>47</v>
      </c>
      <c r="E121" s="153">
        <v>499309.58</v>
      </c>
      <c r="F121" s="269"/>
      <c r="G121" s="163"/>
      <c r="H121" s="163"/>
      <c r="I121" s="163"/>
      <c r="J121" s="163"/>
      <c r="K121" s="178"/>
      <c r="L121" s="163"/>
      <c r="M121" s="163"/>
      <c r="N121" s="163"/>
      <c r="O121" s="171"/>
      <c r="P121" s="50"/>
      <c r="Q121" s="50"/>
      <c r="R121" s="50"/>
      <c r="S121" s="50"/>
    </row>
    <row r="122" spans="1:19" x14ac:dyDescent="0.25">
      <c r="A122" s="483"/>
      <c r="B122" s="482"/>
      <c r="C122" s="485">
        <v>6050</v>
      </c>
      <c r="D122" s="193" t="s">
        <v>8</v>
      </c>
      <c r="E122" s="488">
        <v>499309.58</v>
      </c>
      <c r="F122" s="264"/>
      <c r="G122" s="164"/>
      <c r="H122" s="164"/>
      <c r="I122" s="164"/>
      <c r="J122" s="164"/>
      <c r="K122" s="179"/>
      <c r="L122" s="164"/>
      <c r="M122" s="164"/>
      <c r="N122" s="164"/>
      <c r="O122" s="173"/>
      <c r="P122" s="50"/>
      <c r="Q122" s="50"/>
      <c r="R122" s="50"/>
      <c r="S122" s="50"/>
    </row>
    <row r="123" spans="1:19" ht="15.75" thickBot="1" x14ac:dyDescent="0.3">
      <c r="A123" s="483"/>
      <c r="B123" s="483"/>
      <c r="C123" s="486"/>
      <c r="D123" s="195" t="s">
        <v>5</v>
      </c>
      <c r="E123" s="489"/>
      <c r="F123" s="262"/>
      <c r="G123" s="165"/>
      <c r="H123" s="165"/>
      <c r="I123" s="165"/>
      <c r="J123" s="165"/>
      <c r="K123" s="180"/>
      <c r="L123" s="165"/>
      <c r="M123" s="165"/>
      <c r="N123" s="165"/>
      <c r="O123" s="175"/>
      <c r="P123" s="50"/>
      <c r="Q123" s="50"/>
      <c r="R123" s="50"/>
      <c r="S123" s="50"/>
    </row>
    <row r="124" spans="1:19" ht="15.75" thickBot="1" x14ac:dyDescent="0.3">
      <c r="A124" s="483"/>
      <c r="B124" s="483"/>
      <c r="C124" s="486"/>
      <c r="D124" s="195" t="s">
        <v>415</v>
      </c>
      <c r="E124" s="192">
        <v>84368.7</v>
      </c>
      <c r="F124" s="162">
        <f>E124-SUM(G124:J124)</f>
        <v>75454.281366799929</v>
      </c>
      <c r="G124" s="162"/>
      <c r="H124" s="162">
        <f t="shared" ref="H124:H126" si="33">(E124-G124-I124-J124)*(1000000/(E$147-G$147-I$147-J$147))</f>
        <v>8914.4186332000736</v>
      </c>
      <c r="I124" s="162"/>
      <c r="J124" s="261"/>
      <c r="K124" s="176">
        <f t="shared" ref="K124:O126" si="34">F124/$E124*100</f>
        <v>89.433974171463987</v>
      </c>
      <c r="L124" s="162">
        <f t="shared" si="34"/>
        <v>0</v>
      </c>
      <c r="M124" s="162">
        <f t="shared" si="34"/>
        <v>10.566025828536025</v>
      </c>
      <c r="N124" s="162">
        <f t="shared" si="34"/>
        <v>0</v>
      </c>
      <c r="O124" s="177">
        <f t="shared" si="34"/>
        <v>0</v>
      </c>
      <c r="P124" s="50"/>
      <c r="Q124" s="50"/>
      <c r="R124" s="50"/>
      <c r="S124" s="50"/>
    </row>
    <row r="125" spans="1:19" ht="15.75" thickBot="1" x14ac:dyDescent="0.3">
      <c r="A125" s="483"/>
      <c r="B125" s="483"/>
      <c r="C125" s="486"/>
      <c r="D125" s="195" t="s">
        <v>204</v>
      </c>
      <c r="E125" s="192">
        <v>336474</v>
      </c>
      <c r="F125" s="162">
        <f>E125-SUM(G125:J125)</f>
        <v>300922.07025369169</v>
      </c>
      <c r="G125" s="162"/>
      <c r="H125" s="162">
        <f t="shared" si="33"/>
        <v>35551.929746308306</v>
      </c>
      <c r="I125" s="162"/>
      <c r="J125" s="261"/>
      <c r="K125" s="176">
        <f t="shared" si="34"/>
        <v>89.433974171463973</v>
      </c>
      <c r="L125" s="162">
        <f t="shared" si="34"/>
        <v>0</v>
      </c>
      <c r="M125" s="162">
        <f t="shared" si="34"/>
        <v>10.566025828536025</v>
      </c>
      <c r="N125" s="162">
        <f t="shared" si="34"/>
        <v>0</v>
      </c>
      <c r="O125" s="177">
        <f t="shared" si="34"/>
        <v>0</v>
      </c>
      <c r="P125" s="50"/>
      <c r="Q125" s="50"/>
      <c r="R125" s="50"/>
      <c r="S125" s="50"/>
    </row>
    <row r="126" spans="1:19" ht="15.75" thickBot="1" x14ac:dyDescent="0.3">
      <c r="A126" s="484"/>
      <c r="B126" s="484"/>
      <c r="C126" s="487"/>
      <c r="D126" s="195" t="s">
        <v>205</v>
      </c>
      <c r="E126" s="192">
        <v>78466.880000000005</v>
      </c>
      <c r="F126" s="162">
        <f>E126-SUM(G126:J126)</f>
        <v>70176.049192353632</v>
      </c>
      <c r="G126" s="162"/>
      <c r="H126" s="162">
        <f t="shared" si="33"/>
        <v>8290.8308076463691</v>
      </c>
      <c r="I126" s="162"/>
      <c r="J126" s="261"/>
      <c r="K126" s="176">
        <f t="shared" si="34"/>
        <v>89.433974171463973</v>
      </c>
      <c r="L126" s="162">
        <f t="shared" si="34"/>
        <v>0</v>
      </c>
      <c r="M126" s="162">
        <f t="shared" si="34"/>
        <v>10.566025828536025</v>
      </c>
      <c r="N126" s="162">
        <f t="shared" si="34"/>
        <v>0</v>
      </c>
      <c r="O126" s="177">
        <f t="shared" si="34"/>
        <v>0</v>
      </c>
      <c r="P126" s="50"/>
      <c r="Q126" s="50"/>
      <c r="R126" s="50"/>
      <c r="S126" s="50"/>
    </row>
    <row r="127" spans="1:19" ht="15.75" thickBot="1" x14ac:dyDescent="0.3">
      <c r="A127" s="24">
        <v>921</v>
      </c>
      <c r="B127" s="2"/>
      <c r="C127" s="3"/>
      <c r="D127" s="2" t="s">
        <v>55</v>
      </c>
      <c r="E127" s="152">
        <v>1321279.8700000001</v>
      </c>
      <c r="F127" s="269"/>
      <c r="G127" s="163"/>
      <c r="H127" s="163"/>
      <c r="I127" s="163"/>
      <c r="J127" s="163"/>
      <c r="K127" s="178"/>
      <c r="L127" s="163"/>
      <c r="M127" s="163"/>
      <c r="N127" s="163"/>
      <c r="O127" s="171"/>
      <c r="P127" s="50"/>
      <c r="Q127" s="50"/>
      <c r="R127" s="50"/>
      <c r="S127" s="50"/>
    </row>
    <row r="128" spans="1:19" ht="15.75" thickBot="1" x14ac:dyDescent="0.3">
      <c r="A128" s="482"/>
      <c r="B128" s="4">
        <v>92109</v>
      </c>
      <c r="C128" s="5"/>
      <c r="D128" s="4" t="s">
        <v>56</v>
      </c>
      <c r="E128" s="153">
        <v>200000</v>
      </c>
      <c r="F128" s="264"/>
      <c r="G128" s="164"/>
      <c r="H128" s="164"/>
      <c r="I128" s="164"/>
      <c r="J128" s="164"/>
      <c r="K128" s="179"/>
      <c r="L128" s="164"/>
      <c r="M128" s="164"/>
      <c r="N128" s="164"/>
      <c r="O128" s="173"/>
      <c r="P128" s="50"/>
      <c r="Q128" s="50"/>
      <c r="R128" s="50"/>
      <c r="S128" s="50"/>
    </row>
    <row r="129" spans="1:19" ht="51" x14ac:dyDescent="0.25">
      <c r="A129" s="483"/>
      <c r="B129" s="482"/>
      <c r="C129" s="485">
        <v>6220</v>
      </c>
      <c r="D129" s="193" t="s">
        <v>63</v>
      </c>
      <c r="E129" s="488">
        <v>200000</v>
      </c>
      <c r="F129" s="264"/>
      <c r="G129" s="164"/>
      <c r="H129" s="164"/>
      <c r="I129" s="164"/>
      <c r="J129" s="164"/>
      <c r="K129" s="179"/>
      <c r="L129" s="164"/>
      <c r="M129" s="164"/>
      <c r="N129" s="164"/>
      <c r="O129" s="173"/>
      <c r="P129" s="50"/>
      <c r="Q129" s="50"/>
      <c r="R129" s="50"/>
      <c r="S129" s="50"/>
    </row>
    <row r="130" spans="1:19" ht="15.75" thickBot="1" x14ac:dyDescent="0.3">
      <c r="A130" s="483"/>
      <c r="B130" s="483"/>
      <c r="C130" s="486"/>
      <c r="D130" s="195" t="s">
        <v>5</v>
      </c>
      <c r="E130" s="489"/>
      <c r="F130" s="262"/>
      <c r="G130" s="165"/>
      <c r="H130" s="165"/>
      <c r="I130" s="165"/>
      <c r="J130" s="165"/>
      <c r="K130" s="180"/>
      <c r="L130" s="165"/>
      <c r="M130" s="165"/>
      <c r="N130" s="165"/>
      <c r="O130" s="175"/>
      <c r="P130" s="50"/>
      <c r="Q130" s="50"/>
      <c r="R130" s="50"/>
      <c r="S130" s="50"/>
    </row>
    <row r="131" spans="1:19" ht="15.75" thickBot="1" x14ac:dyDescent="0.3">
      <c r="A131" s="483"/>
      <c r="B131" s="484"/>
      <c r="C131" s="487"/>
      <c r="D131" s="195" t="s">
        <v>212</v>
      </c>
      <c r="E131" s="192">
        <v>200000</v>
      </c>
      <c r="F131" s="162">
        <f>E131-SUM(G131:J131)</f>
        <v>178867.94834292796</v>
      </c>
      <c r="G131" s="162"/>
      <c r="H131" s="162">
        <f t="shared" ref="H131" si="35">(E131-G131-I131-J131)*(1000000/(E$147-G$147-I$147-J$147))</f>
        <v>21132.05165707205</v>
      </c>
      <c r="I131" s="162"/>
      <c r="J131" s="261"/>
      <c r="K131" s="176">
        <f>F131/$E131*100</f>
        <v>89.433974171463987</v>
      </c>
      <c r="L131" s="162">
        <f>G131/$E131*100</f>
        <v>0</v>
      </c>
      <c r="M131" s="162">
        <f>H131/$E131*100</f>
        <v>10.566025828536025</v>
      </c>
      <c r="N131" s="162">
        <f>I131/$E131*100</f>
        <v>0</v>
      </c>
      <c r="O131" s="177">
        <f>J131/$E131*100</f>
        <v>0</v>
      </c>
      <c r="P131" s="50"/>
      <c r="Q131" s="50"/>
      <c r="R131" s="50"/>
      <c r="S131" s="50"/>
    </row>
    <row r="132" spans="1:19" ht="15.75" thickBot="1" x14ac:dyDescent="0.3">
      <c r="A132" s="483"/>
      <c r="B132" s="4">
        <v>92118</v>
      </c>
      <c r="C132" s="5"/>
      <c r="D132" s="4" t="s">
        <v>67</v>
      </c>
      <c r="E132" s="153">
        <v>200000</v>
      </c>
      <c r="F132" s="269"/>
      <c r="G132" s="163"/>
      <c r="H132" s="163"/>
      <c r="I132" s="163"/>
      <c r="J132" s="163"/>
      <c r="K132" s="178"/>
      <c r="L132" s="163"/>
      <c r="M132" s="163"/>
      <c r="N132" s="163"/>
      <c r="O132" s="171"/>
      <c r="P132" s="50"/>
      <c r="Q132" s="50"/>
      <c r="R132" s="50"/>
      <c r="S132" s="50"/>
    </row>
    <row r="133" spans="1:19" ht="51" x14ac:dyDescent="0.25">
      <c r="A133" s="483"/>
      <c r="B133" s="482"/>
      <c r="C133" s="485">
        <v>6220</v>
      </c>
      <c r="D133" s="193" t="s">
        <v>63</v>
      </c>
      <c r="E133" s="581">
        <v>200000</v>
      </c>
      <c r="F133" s="264"/>
      <c r="G133" s="164"/>
      <c r="H133" s="164"/>
      <c r="I133" s="164"/>
      <c r="J133" s="164"/>
      <c r="K133" s="179"/>
      <c r="L133" s="164"/>
      <c r="M133" s="164"/>
      <c r="N133" s="164"/>
      <c r="O133" s="173"/>
      <c r="P133" s="50"/>
      <c r="Q133" s="50"/>
      <c r="R133" s="50"/>
      <c r="S133" s="50"/>
    </row>
    <row r="134" spans="1:19" ht="15.75" thickBot="1" x14ac:dyDescent="0.3">
      <c r="A134" s="483"/>
      <c r="B134" s="483"/>
      <c r="C134" s="486"/>
      <c r="D134" s="195" t="s">
        <v>5</v>
      </c>
      <c r="E134" s="582"/>
      <c r="F134" s="262"/>
      <c r="G134" s="165"/>
      <c r="H134" s="165"/>
      <c r="I134" s="165"/>
      <c r="J134" s="165"/>
      <c r="K134" s="180"/>
      <c r="L134" s="165"/>
      <c r="M134" s="165"/>
      <c r="N134" s="165"/>
      <c r="O134" s="175"/>
      <c r="P134" s="50"/>
      <c r="Q134" s="50"/>
      <c r="R134" s="50"/>
      <c r="S134" s="50"/>
    </row>
    <row r="135" spans="1:19" ht="15.75" thickBot="1" x14ac:dyDescent="0.3">
      <c r="A135" s="483"/>
      <c r="B135" s="484"/>
      <c r="C135" s="502"/>
      <c r="D135" s="195" t="s">
        <v>414</v>
      </c>
      <c r="E135" s="192">
        <v>200000</v>
      </c>
      <c r="F135" s="162">
        <f>E135-SUM(G135:J135)</f>
        <v>178867.94834292796</v>
      </c>
      <c r="G135" s="162"/>
      <c r="H135" s="162">
        <f t="shared" ref="H135" si="36">(E135-G135-I135-J135)*(1000000/(E$147-G$147-I$147-J$147))</f>
        <v>21132.05165707205</v>
      </c>
      <c r="I135" s="162"/>
      <c r="J135" s="261"/>
      <c r="K135" s="176">
        <f>F135/$E135*100</f>
        <v>89.433974171463987</v>
      </c>
      <c r="L135" s="162">
        <f>G135/$E135*100</f>
        <v>0</v>
      </c>
      <c r="M135" s="162">
        <f>H135/$E135*100</f>
        <v>10.566025828536025</v>
      </c>
      <c r="N135" s="162">
        <f>I135/$E135*100</f>
        <v>0</v>
      </c>
      <c r="O135" s="177">
        <f>J135/$E135*100</f>
        <v>0</v>
      </c>
      <c r="P135" s="50"/>
      <c r="Q135" s="50"/>
      <c r="R135" s="50"/>
      <c r="S135" s="50"/>
    </row>
    <row r="136" spans="1:19" ht="15.75" thickBot="1" x14ac:dyDescent="0.3">
      <c r="A136" s="483"/>
      <c r="B136" s="274">
        <v>92120</v>
      </c>
      <c r="C136" s="273"/>
      <c r="D136" s="22" t="s">
        <v>214</v>
      </c>
      <c r="E136" s="153">
        <v>921279.87</v>
      </c>
      <c r="F136" s="269"/>
      <c r="G136" s="163"/>
      <c r="H136" s="163"/>
      <c r="I136" s="163"/>
      <c r="J136" s="163"/>
      <c r="K136" s="178"/>
      <c r="L136" s="163"/>
      <c r="M136" s="163"/>
      <c r="N136" s="163"/>
      <c r="O136" s="171"/>
      <c r="P136" s="50"/>
      <c r="Q136" s="50"/>
      <c r="R136" s="50"/>
      <c r="S136" s="50"/>
    </row>
    <row r="137" spans="1:19" x14ac:dyDescent="0.25">
      <c r="A137" s="483"/>
      <c r="B137" s="499"/>
      <c r="C137" s="479">
        <v>6050</v>
      </c>
      <c r="D137" s="9" t="s">
        <v>215</v>
      </c>
      <c r="E137" s="488">
        <v>921279.87</v>
      </c>
      <c r="F137" s="264"/>
      <c r="G137" s="164"/>
      <c r="H137" s="164"/>
      <c r="I137" s="164"/>
      <c r="J137" s="164"/>
      <c r="K137" s="179"/>
      <c r="L137" s="164"/>
      <c r="M137" s="164"/>
      <c r="N137" s="164"/>
      <c r="O137" s="173"/>
      <c r="P137" s="50"/>
      <c r="Q137" s="50"/>
      <c r="R137" s="50"/>
      <c r="S137" s="50"/>
    </row>
    <row r="138" spans="1:19" ht="15.75" thickBot="1" x14ac:dyDescent="0.3">
      <c r="A138" s="483"/>
      <c r="B138" s="500"/>
      <c r="C138" s="480"/>
      <c r="D138" s="19" t="s">
        <v>5</v>
      </c>
      <c r="E138" s="489"/>
      <c r="F138" s="262"/>
      <c r="G138" s="165"/>
      <c r="H138" s="165"/>
      <c r="I138" s="165"/>
      <c r="J138" s="165"/>
      <c r="K138" s="180"/>
      <c r="L138" s="165"/>
      <c r="M138" s="165"/>
      <c r="N138" s="165"/>
      <c r="O138" s="175"/>
      <c r="P138" s="50"/>
      <c r="Q138" s="50"/>
      <c r="R138" s="50"/>
      <c r="S138" s="50"/>
    </row>
    <row r="139" spans="1:19" ht="15.75" thickBot="1" x14ac:dyDescent="0.3">
      <c r="A139" s="483"/>
      <c r="B139" s="500"/>
      <c r="C139" s="480"/>
      <c r="D139" s="19" t="s">
        <v>413</v>
      </c>
      <c r="E139" s="192">
        <v>799999.07</v>
      </c>
      <c r="F139" s="162">
        <f>E139-SUM(G139:J139)</f>
        <v>715470.961635752</v>
      </c>
      <c r="G139" s="162"/>
      <c r="H139" s="162">
        <f t="shared" ref="H139:H141" si="37">(E139-G139-I139-J139)*(1000000/(E$147-G$147-I$147-J$147))</f>
        <v>84528.108364247993</v>
      </c>
      <c r="I139" s="162"/>
      <c r="J139" s="261"/>
      <c r="K139" s="176">
        <f t="shared" ref="K139:O141" si="38">F139/$E139*100</f>
        <v>89.433974171463987</v>
      </c>
      <c r="L139" s="162">
        <f t="shared" si="38"/>
        <v>0</v>
      </c>
      <c r="M139" s="162">
        <f t="shared" si="38"/>
        <v>10.566025828536025</v>
      </c>
      <c r="N139" s="162">
        <f t="shared" si="38"/>
        <v>0</v>
      </c>
      <c r="O139" s="177">
        <f t="shared" si="38"/>
        <v>0</v>
      </c>
      <c r="P139" s="50"/>
      <c r="Q139" s="50"/>
      <c r="R139" s="50"/>
      <c r="S139" s="50"/>
    </row>
    <row r="140" spans="1:19" ht="15.75" thickBot="1" x14ac:dyDescent="0.3">
      <c r="A140" s="483"/>
      <c r="B140" s="500"/>
      <c r="C140" s="480"/>
      <c r="D140" s="19" t="s">
        <v>412</v>
      </c>
      <c r="E140" s="192">
        <v>71700</v>
      </c>
      <c r="F140" s="162">
        <f>E140-SUM(G140:J140)</f>
        <v>64124.15948093967</v>
      </c>
      <c r="G140" s="162"/>
      <c r="H140" s="162">
        <f t="shared" si="37"/>
        <v>7575.8405190603307</v>
      </c>
      <c r="I140" s="162"/>
      <c r="J140" s="261"/>
      <c r="K140" s="176">
        <f t="shared" si="38"/>
        <v>89.433974171463973</v>
      </c>
      <c r="L140" s="162">
        <f t="shared" si="38"/>
        <v>0</v>
      </c>
      <c r="M140" s="162">
        <f t="shared" si="38"/>
        <v>10.566025828536025</v>
      </c>
      <c r="N140" s="162">
        <f t="shared" si="38"/>
        <v>0</v>
      </c>
      <c r="O140" s="177">
        <f t="shared" si="38"/>
        <v>0</v>
      </c>
      <c r="P140" s="50"/>
      <c r="Q140" s="50"/>
      <c r="R140" s="50"/>
      <c r="S140" s="50"/>
    </row>
    <row r="141" spans="1:19" ht="15.75" thickBot="1" x14ac:dyDescent="0.3">
      <c r="A141" s="484"/>
      <c r="B141" s="574"/>
      <c r="C141" s="481"/>
      <c r="D141" s="19" t="s">
        <v>411</v>
      </c>
      <c r="E141" s="192">
        <v>49580.800000000003</v>
      </c>
      <c r="F141" s="162">
        <f>E141-SUM(G141:J141)</f>
        <v>44342.07986600521</v>
      </c>
      <c r="G141" s="162"/>
      <c r="H141" s="162">
        <f t="shared" si="37"/>
        <v>5238.7201339947896</v>
      </c>
      <c r="I141" s="162"/>
      <c r="J141" s="261"/>
      <c r="K141" s="176">
        <f t="shared" si="38"/>
        <v>89.433974171463973</v>
      </c>
      <c r="L141" s="162">
        <f t="shared" si="38"/>
        <v>0</v>
      </c>
      <c r="M141" s="162">
        <f t="shared" si="38"/>
        <v>10.566025828536024</v>
      </c>
      <c r="N141" s="162">
        <f t="shared" si="38"/>
        <v>0</v>
      </c>
      <c r="O141" s="177">
        <f t="shared" si="38"/>
        <v>0</v>
      </c>
      <c r="P141" s="50"/>
      <c r="Q141" s="50"/>
      <c r="R141" s="50"/>
      <c r="S141" s="50"/>
    </row>
    <row r="142" spans="1:19" ht="15.75" thickBot="1" x14ac:dyDescent="0.3">
      <c r="A142" s="2">
        <v>926</v>
      </c>
      <c r="B142" s="272"/>
      <c r="C142" s="271"/>
      <c r="D142" s="270" t="s">
        <v>144</v>
      </c>
      <c r="E142" s="152">
        <v>150000</v>
      </c>
      <c r="F142" s="269"/>
      <c r="G142" s="163"/>
      <c r="H142" s="163"/>
      <c r="I142" s="163"/>
      <c r="J142" s="163"/>
      <c r="K142" s="178"/>
      <c r="L142" s="163"/>
      <c r="M142" s="163"/>
      <c r="N142" s="163"/>
      <c r="O142" s="171"/>
      <c r="P142" s="50"/>
      <c r="Q142" s="50"/>
      <c r="R142" s="50"/>
      <c r="S142" s="50"/>
    </row>
    <row r="143" spans="1:19" ht="15.75" thickBot="1" x14ac:dyDescent="0.3">
      <c r="A143" s="482"/>
      <c r="B143" s="268">
        <v>92695</v>
      </c>
      <c r="C143" s="267"/>
      <c r="D143" s="266" t="s">
        <v>20</v>
      </c>
      <c r="E143" s="265">
        <v>150000</v>
      </c>
      <c r="F143" s="264"/>
      <c r="G143" s="164"/>
      <c r="H143" s="164"/>
      <c r="I143" s="164"/>
      <c r="J143" s="164"/>
      <c r="K143" s="179"/>
      <c r="L143" s="164"/>
      <c r="M143" s="164"/>
      <c r="N143" s="164"/>
      <c r="O143" s="173"/>
      <c r="P143" s="50"/>
      <c r="Q143" s="50"/>
      <c r="R143" s="50"/>
      <c r="S143" s="50"/>
    </row>
    <row r="144" spans="1:19" ht="51" x14ac:dyDescent="0.25">
      <c r="A144" s="483"/>
      <c r="B144" s="499"/>
      <c r="C144" s="479">
        <v>6010</v>
      </c>
      <c r="D144" s="9" t="s">
        <v>21</v>
      </c>
      <c r="E144" s="488">
        <v>150000</v>
      </c>
      <c r="F144" s="264"/>
      <c r="G144" s="164"/>
      <c r="H144" s="263"/>
      <c r="I144" s="164"/>
      <c r="J144" s="164"/>
      <c r="K144" s="179"/>
      <c r="L144" s="164"/>
      <c r="M144" s="263"/>
      <c r="N144" s="164"/>
      <c r="O144" s="173"/>
      <c r="P144" s="50"/>
      <c r="Q144" s="50"/>
      <c r="R144" s="50"/>
      <c r="S144" s="50"/>
    </row>
    <row r="145" spans="1:19" ht="15.75" thickBot="1" x14ac:dyDescent="0.3">
      <c r="A145" s="483"/>
      <c r="B145" s="500"/>
      <c r="C145" s="480"/>
      <c r="D145" s="19" t="s">
        <v>5</v>
      </c>
      <c r="E145" s="489"/>
      <c r="F145" s="262"/>
      <c r="G145" s="165"/>
      <c r="H145" s="165"/>
      <c r="I145" s="165"/>
      <c r="J145" s="165"/>
      <c r="K145" s="180"/>
      <c r="L145" s="165"/>
      <c r="M145" s="165"/>
      <c r="N145" s="165"/>
      <c r="O145" s="175"/>
      <c r="P145" s="50"/>
      <c r="Q145" s="50"/>
      <c r="R145" s="50"/>
      <c r="S145" s="50"/>
    </row>
    <row r="146" spans="1:19" ht="15.75" thickBot="1" x14ac:dyDescent="0.3">
      <c r="A146" s="484"/>
      <c r="B146" s="574"/>
      <c r="C146" s="481"/>
      <c r="D146" s="19" t="s">
        <v>218</v>
      </c>
      <c r="E146" s="192">
        <v>150000</v>
      </c>
      <c r="F146" s="162">
        <f>E146-SUM(G146:J146)</f>
        <v>134150.96125719597</v>
      </c>
      <c r="G146" s="162"/>
      <c r="H146" s="162">
        <f t="shared" ref="H146" si="39">(E146-G146-I146-J146)*(1000000/(E$147-G$147-I$147-J$147))</f>
        <v>15849.038742804038</v>
      </c>
      <c r="I146" s="162"/>
      <c r="J146" s="261"/>
      <c r="K146" s="176">
        <f t="shared" ref="K146:O147" si="40">F146/$E146*100</f>
        <v>89.433974171463987</v>
      </c>
      <c r="L146" s="162">
        <f t="shared" si="40"/>
        <v>0</v>
      </c>
      <c r="M146" s="162">
        <f t="shared" si="40"/>
        <v>10.566025828536025</v>
      </c>
      <c r="N146" s="162">
        <f t="shared" si="40"/>
        <v>0</v>
      </c>
      <c r="O146" s="177">
        <f t="shared" si="40"/>
        <v>0</v>
      </c>
      <c r="P146" s="50"/>
      <c r="Q146" s="50"/>
      <c r="R146" s="50"/>
      <c r="S146" s="50"/>
    </row>
    <row r="147" spans="1:19" ht="15.75" thickBot="1" x14ac:dyDescent="0.3">
      <c r="A147" s="86" t="s">
        <v>148</v>
      </c>
      <c r="B147" s="86"/>
      <c r="C147" s="87"/>
      <c r="D147" s="86" t="s">
        <v>149</v>
      </c>
      <c r="E147" s="161">
        <v>16140783.91</v>
      </c>
      <c r="F147" s="260">
        <f>E147-SUM(G147:J147)</f>
        <v>8464296.379999999</v>
      </c>
      <c r="G147" s="260">
        <f>SUM(G3:G146)</f>
        <v>2770084.24</v>
      </c>
      <c r="H147" s="260">
        <f>SUM(H3:H146)</f>
        <v>1000000.0000000003</v>
      </c>
      <c r="I147" s="260">
        <f>SUM(I3:I146)</f>
        <v>1640903.29</v>
      </c>
      <c r="J147" s="259">
        <f>SUM(J3:J146)</f>
        <v>2265500</v>
      </c>
      <c r="K147" s="258">
        <f t="shared" si="40"/>
        <v>52.440429332282655</v>
      </c>
      <c r="L147" s="257">
        <f t="shared" si="40"/>
        <v>17.162018000153008</v>
      </c>
      <c r="M147" s="257">
        <f t="shared" si="40"/>
        <v>6.1954859539408842</v>
      </c>
      <c r="N147" s="257">
        <f t="shared" si="40"/>
        <v>10.166193284970383</v>
      </c>
      <c r="O147" s="256">
        <f t="shared" si="40"/>
        <v>14.035873428653071</v>
      </c>
      <c r="P147" s="50"/>
      <c r="Q147" s="50"/>
      <c r="R147" s="50"/>
      <c r="S147" s="50"/>
    </row>
    <row r="148" spans="1:19" x14ac:dyDescent="0.25"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</row>
  </sheetData>
  <mergeCells count="93">
    <mergeCell ref="P1:T1"/>
    <mergeCell ref="K1:O1"/>
    <mergeCell ref="F1:J1"/>
    <mergeCell ref="A4:A13"/>
    <mergeCell ref="B5:B9"/>
    <mergeCell ref="C5:C9"/>
    <mergeCell ref="E5:E6"/>
    <mergeCell ref="B11:B13"/>
    <mergeCell ref="C11:C13"/>
    <mergeCell ref="E11:E12"/>
    <mergeCell ref="A1:C1"/>
    <mergeCell ref="A37:A40"/>
    <mergeCell ref="B38:B40"/>
    <mergeCell ref="C38:C40"/>
    <mergeCell ref="E38:E39"/>
    <mergeCell ref="A15:A35"/>
    <mergeCell ref="B16:B35"/>
    <mergeCell ref="C16:C30"/>
    <mergeCell ref="E16:E17"/>
    <mergeCell ref="C31:C35"/>
    <mergeCell ref="E31:E32"/>
    <mergeCell ref="A42:A50"/>
    <mergeCell ref="B43:B46"/>
    <mergeCell ref="C43:C46"/>
    <mergeCell ref="E43:E44"/>
    <mergeCell ref="B48:B50"/>
    <mergeCell ref="C48:C50"/>
    <mergeCell ref="E48:E49"/>
    <mergeCell ref="A52:A58"/>
    <mergeCell ref="B53:B58"/>
    <mergeCell ref="C53:C55"/>
    <mergeCell ref="E53:E54"/>
    <mergeCell ref="C56:C58"/>
    <mergeCell ref="E56:E57"/>
    <mergeCell ref="A60:A68"/>
    <mergeCell ref="B61:B68"/>
    <mergeCell ref="C61:C63"/>
    <mergeCell ref="E61:E62"/>
    <mergeCell ref="C64:C68"/>
    <mergeCell ref="E64:E65"/>
    <mergeCell ref="E75:E76"/>
    <mergeCell ref="B79:B81"/>
    <mergeCell ref="C79:C81"/>
    <mergeCell ref="E79:E80"/>
    <mergeCell ref="A70:A81"/>
    <mergeCell ref="B71:B73"/>
    <mergeCell ref="C71:C73"/>
    <mergeCell ref="E71:E72"/>
    <mergeCell ref="B75:B77"/>
    <mergeCell ref="C75:C77"/>
    <mergeCell ref="B84:B90"/>
    <mergeCell ref="C84:C90"/>
    <mergeCell ref="E84:E85"/>
    <mergeCell ref="A92:A95"/>
    <mergeCell ref="B93:B95"/>
    <mergeCell ref="C93:C95"/>
    <mergeCell ref="E93:E94"/>
    <mergeCell ref="A102:A108"/>
    <mergeCell ref="B103:B108"/>
    <mergeCell ref="C103:C105"/>
    <mergeCell ref="E103:E104"/>
    <mergeCell ref="C106:C108"/>
    <mergeCell ref="E106:E107"/>
    <mergeCell ref="A97:A100"/>
    <mergeCell ref="B98:B100"/>
    <mergeCell ref="C98:C100"/>
    <mergeCell ref="E98:E99"/>
    <mergeCell ref="A143:A146"/>
    <mergeCell ref="B144:B146"/>
    <mergeCell ref="C144:C146"/>
    <mergeCell ref="E144:E145"/>
    <mergeCell ref="B137:B141"/>
    <mergeCell ref="C137:C141"/>
    <mergeCell ref="E137:E138"/>
    <mergeCell ref="A128:A141"/>
    <mergeCell ref="B129:B131"/>
    <mergeCell ref="C129:C131"/>
    <mergeCell ref="E129:E130"/>
    <mergeCell ref="B133:B135"/>
    <mergeCell ref="C133:C135"/>
    <mergeCell ref="E133:E134"/>
    <mergeCell ref="A110:A126"/>
    <mergeCell ref="B111:B116"/>
    <mergeCell ref="C111:C113"/>
    <mergeCell ref="E111:E112"/>
    <mergeCell ref="C114:C116"/>
    <mergeCell ref="E114:E115"/>
    <mergeCell ref="B118:B120"/>
    <mergeCell ref="C118:C120"/>
    <mergeCell ref="E118:E119"/>
    <mergeCell ref="B122:B126"/>
    <mergeCell ref="C122:C126"/>
    <mergeCell ref="E122:E123"/>
  </mergeCells>
  <pageMargins left="0.23622047244094491" right="0.23622047244094491" top="0.15748031496062992" bottom="0.15748031496062992" header="0.11811023622047245" footer="0.11811023622047245"/>
  <pageSetup paperSize="9" scale="63" fitToHeight="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4"/>
  <sheetViews>
    <sheetView topLeftCell="A100" zoomScale="110" zoomScaleNormal="110" workbookViewId="0">
      <selection activeCell="H126" sqref="H126"/>
    </sheetView>
  </sheetViews>
  <sheetFormatPr defaultRowHeight="15" x14ac:dyDescent="0.25"/>
  <cols>
    <col min="1" max="1" width="5.140625" style="78" customWidth="1"/>
    <col min="2" max="2" width="5.42578125" style="78" customWidth="1"/>
    <col min="3" max="3" width="5.85546875" style="78" customWidth="1"/>
    <col min="4" max="4" width="41" style="78" customWidth="1"/>
    <col min="5" max="10" width="14.140625" style="295" customWidth="1"/>
    <col min="11" max="13" width="6.5703125" style="295" customWidth="1"/>
    <col min="14" max="15" width="6.5703125" style="78" customWidth="1"/>
  </cols>
  <sheetData>
    <row r="1" spans="1:15" ht="15.75" thickBot="1" x14ac:dyDescent="0.3">
      <c r="A1" s="587">
        <v>2007</v>
      </c>
      <c r="B1" s="587"/>
      <c r="C1" s="587"/>
      <c r="D1" s="326" t="s">
        <v>305</v>
      </c>
      <c r="E1" s="325"/>
      <c r="F1" s="588" t="s">
        <v>306</v>
      </c>
      <c r="G1" s="589"/>
      <c r="H1" s="589"/>
      <c r="I1" s="589"/>
      <c r="J1" s="590"/>
      <c r="K1" s="588" t="s">
        <v>307</v>
      </c>
      <c r="L1" s="589"/>
      <c r="M1" s="589"/>
      <c r="N1" s="589"/>
      <c r="O1" s="590"/>
    </row>
    <row r="2" spans="1:15" ht="27" thickBot="1" x14ac:dyDescent="0.3">
      <c r="A2" s="191" t="s">
        <v>0</v>
      </c>
      <c r="B2" s="191" t="s">
        <v>308</v>
      </c>
      <c r="C2" s="191" t="s">
        <v>304</v>
      </c>
      <c r="D2" s="191" t="s">
        <v>1</v>
      </c>
      <c r="E2" s="324" t="s">
        <v>309</v>
      </c>
      <c r="F2" s="323" t="s">
        <v>310</v>
      </c>
      <c r="G2" s="322" t="s">
        <v>537</v>
      </c>
      <c r="H2" s="322" t="s">
        <v>312</v>
      </c>
      <c r="I2" s="322" t="s">
        <v>313</v>
      </c>
      <c r="J2" s="321" t="s">
        <v>314</v>
      </c>
      <c r="K2" s="320" t="s">
        <v>315</v>
      </c>
      <c r="L2" s="319" t="s">
        <v>496</v>
      </c>
      <c r="M2" s="319" t="s">
        <v>317</v>
      </c>
      <c r="N2" s="318" t="s">
        <v>318</v>
      </c>
      <c r="O2" s="317" t="s">
        <v>319</v>
      </c>
    </row>
    <row r="3" spans="1:15" ht="15.75" thickBot="1" x14ac:dyDescent="0.3">
      <c r="A3" s="2">
        <v>10</v>
      </c>
      <c r="B3" s="2"/>
      <c r="C3" s="3"/>
      <c r="D3" s="2" t="s">
        <v>87</v>
      </c>
      <c r="E3" s="152">
        <v>1535941.65</v>
      </c>
      <c r="F3" s="316"/>
      <c r="G3" s="315"/>
      <c r="H3" s="315"/>
      <c r="I3" s="315"/>
      <c r="J3" s="314"/>
      <c r="K3" s="316"/>
      <c r="L3" s="315"/>
      <c r="M3" s="315"/>
      <c r="N3" s="315"/>
      <c r="O3" s="314"/>
    </row>
    <row r="4" spans="1:15" x14ac:dyDescent="0.25">
      <c r="A4" s="193" t="s">
        <v>148</v>
      </c>
      <c r="B4" s="591">
        <v>1010</v>
      </c>
      <c r="C4" s="593"/>
      <c r="D4" s="591" t="s">
        <v>88</v>
      </c>
      <c r="E4" s="595">
        <v>1535941.65</v>
      </c>
      <c r="F4" s="309"/>
      <c r="G4" s="308"/>
      <c r="H4" s="308"/>
      <c r="I4" s="308"/>
      <c r="J4" s="307"/>
      <c r="K4" s="309"/>
      <c r="L4" s="308"/>
      <c r="M4" s="308"/>
      <c r="N4" s="308"/>
      <c r="O4" s="307"/>
    </row>
    <row r="5" spans="1:15" ht="15.75" thickBot="1" x14ac:dyDescent="0.3">
      <c r="A5" s="193" t="s">
        <v>148</v>
      </c>
      <c r="B5" s="592"/>
      <c r="C5" s="594"/>
      <c r="D5" s="592"/>
      <c r="E5" s="596"/>
      <c r="F5" s="309"/>
      <c r="G5" s="308"/>
      <c r="H5" s="308"/>
      <c r="I5" s="308"/>
      <c r="J5" s="307"/>
      <c r="K5" s="309"/>
      <c r="L5" s="308"/>
      <c r="M5" s="308"/>
      <c r="N5" s="308"/>
      <c r="O5" s="307"/>
    </row>
    <row r="6" spans="1:15" x14ac:dyDescent="0.25">
      <c r="A6" s="193" t="s">
        <v>148</v>
      </c>
      <c r="B6" s="482"/>
      <c r="C6" s="485">
        <v>6050</v>
      </c>
      <c r="D6" s="193" t="s">
        <v>450</v>
      </c>
      <c r="E6" s="488">
        <v>1535941.65</v>
      </c>
      <c r="F6" s="309"/>
      <c r="G6" s="308"/>
      <c r="H6" s="308"/>
      <c r="I6" s="308"/>
      <c r="J6" s="307"/>
      <c r="K6" s="309"/>
      <c r="L6" s="308"/>
      <c r="M6" s="308"/>
      <c r="N6" s="308"/>
      <c r="O6" s="307"/>
    </row>
    <row r="7" spans="1:15" ht="15.75" thickBot="1" x14ac:dyDescent="0.3">
      <c r="A7" s="193" t="s">
        <v>148</v>
      </c>
      <c r="B7" s="483"/>
      <c r="C7" s="486"/>
      <c r="D7" s="195" t="s">
        <v>5</v>
      </c>
      <c r="E7" s="489"/>
      <c r="F7" s="306"/>
      <c r="G7" s="305"/>
      <c r="H7" s="305"/>
      <c r="I7" s="305"/>
      <c r="J7" s="304"/>
      <c r="K7" s="306"/>
      <c r="L7" s="305"/>
      <c r="M7" s="305"/>
      <c r="N7" s="305"/>
      <c r="O7" s="304"/>
    </row>
    <row r="8" spans="1:15" ht="39" thickBot="1" x14ac:dyDescent="0.3">
      <c r="A8" s="193" t="s">
        <v>148</v>
      </c>
      <c r="B8" s="483"/>
      <c r="C8" s="486"/>
      <c r="D8" s="195" t="s">
        <v>492</v>
      </c>
      <c r="E8" s="192">
        <v>204471.65</v>
      </c>
      <c r="F8" s="313">
        <f>E8-SUM(G8:J8)</f>
        <v>106659.5702984602</v>
      </c>
      <c r="G8" s="105"/>
      <c r="H8" s="105">
        <f>(E8-G8-I8-J8)*(3900000/(E$124-G$124-I$124-J$124))</f>
        <v>97812.079701539798</v>
      </c>
      <c r="I8" s="105"/>
      <c r="J8" s="104"/>
      <c r="K8" s="313">
        <f t="shared" ref="K8:O10" si="0">F8/$E8*100</f>
        <v>52.163500562772491</v>
      </c>
      <c r="L8" s="105">
        <f t="shared" si="0"/>
        <v>0</v>
      </c>
      <c r="M8" s="105">
        <f t="shared" si="0"/>
        <v>47.836499437227509</v>
      </c>
      <c r="N8" s="105">
        <f t="shared" si="0"/>
        <v>0</v>
      </c>
      <c r="O8" s="104">
        <f t="shared" si="0"/>
        <v>0</v>
      </c>
    </row>
    <row r="9" spans="1:15" ht="26.25" thickBot="1" x14ac:dyDescent="0.3">
      <c r="A9" s="193" t="s">
        <v>148</v>
      </c>
      <c r="B9" s="483"/>
      <c r="C9" s="486"/>
      <c r="D9" s="195" t="s">
        <v>447</v>
      </c>
      <c r="E9" s="192">
        <v>231470</v>
      </c>
      <c r="F9" s="313">
        <f>E9-SUM(G9:J9)</f>
        <v>16415.853627104516</v>
      </c>
      <c r="G9" s="105"/>
      <c r="H9" s="105">
        <f t="shared" ref="H9:H10" si="1">(E9-G9-I9-J9)*(3900000/(E$124-G$124-I$124-J$124))</f>
        <v>15054.146372895497</v>
      </c>
      <c r="I9" s="105"/>
      <c r="J9" s="104">
        <v>200000</v>
      </c>
      <c r="K9" s="313">
        <f t="shared" si="0"/>
        <v>7.0920005301354454</v>
      </c>
      <c r="L9" s="105">
        <f t="shared" si="0"/>
        <v>0</v>
      </c>
      <c r="M9" s="105">
        <f t="shared" si="0"/>
        <v>6.5037138172961928</v>
      </c>
      <c r="N9" s="105">
        <f t="shared" si="0"/>
        <v>0</v>
      </c>
      <c r="O9" s="104">
        <f t="shared" si="0"/>
        <v>86.404285652568376</v>
      </c>
    </row>
    <row r="10" spans="1:15" ht="15.75" thickBot="1" x14ac:dyDescent="0.3">
      <c r="A10" s="195"/>
      <c r="B10" s="484"/>
      <c r="C10" s="487"/>
      <c r="D10" s="195" t="s">
        <v>491</v>
      </c>
      <c r="E10" s="192">
        <v>1100000</v>
      </c>
      <c r="F10" s="313">
        <f>E10-SUM(G10:J10)</f>
        <v>246211.72265628609</v>
      </c>
      <c r="G10" s="105"/>
      <c r="H10" s="105">
        <f t="shared" si="1"/>
        <v>225788.27734371385</v>
      </c>
      <c r="I10" s="105"/>
      <c r="J10" s="104">
        <v>628000</v>
      </c>
      <c r="K10" s="313">
        <f t="shared" si="0"/>
        <v>22.38288387784419</v>
      </c>
      <c r="L10" s="105">
        <f t="shared" si="0"/>
        <v>0</v>
      </c>
      <c r="M10" s="105">
        <f t="shared" si="0"/>
        <v>20.526207031246713</v>
      </c>
      <c r="N10" s="105">
        <f t="shared" si="0"/>
        <v>0</v>
      </c>
      <c r="O10" s="104">
        <f t="shared" si="0"/>
        <v>57.090909090909093</v>
      </c>
    </row>
    <row r="11" spans="1:15" ht="15.75" thickBot="1" x14ac:dyDescent="0.3">
      <c r="A11" s="2">
        <v>600</v>
      </c>
      <c r="B11" s="2"/>
      <c r="C11" s="3"/>
      <c r="D11" s="2" t="s">
        <v>2</v>
      </c>
      <c r="E11" s="152">
        <v>5384694.2199999997</v>
      </c>
      <c r="F11" s="312"/>
      <c r="G11" s="311"/>
      <c r="H11" s="311"/>
      <c r="I11" s="311"/>
      <c r="J11" s="310"/>
      <c r="K11" s="312"/>
      <c r="L11" s="311"/>
      <c r="M11" s="311"/>
      <c r="N11" s="311"/>
      <c r="O11" s="310"/>
    </row>
    <row r="12" spans="1:15" ht="15.75" thickBot="1" x14ac:dyDescent="0.3">
      <c r="A12" s="193" t="s">
        <v>148</v>
      </c>
      <c r="B12" s="4">
        <v>60016</v>
      </c>
      <c r="C12" s="5"/>
      <c r="D12" s="4" t="s">
        <v>7</v>
      </c>
      <c r="E12" s="153">
        <v>5384694.2199999997</v>
      </c>
      <c r="F12" s="309"/>
      <c r="G12" s="308"/>
      <c r="H12" s="308"/>
      <c r="I12" s="308"/>
      <c r="J12" s="307"/>
      <c r="K12" s="309"/>
      <c r="L12" s="308"/>
      <c r="M12" s="308"/>
      <c r="N12" s="308"/>
      <c r="O12" s="307"/>
    </row>
    <row r="13" spans="1:15" x14ac:dyDescent="0.25">
      <c r="A13" s="193" t="s">
        <v>148</v>
      </c>
      <c r="B13" s="482"/>
      <c r="C13" s="485">
        <v>6050</v>
      </c>
      <c r="D13" s="193" t="s">
        <v>8</v>
      </c>
      <c r="E13" s="488">
        <v>5160575.09</v>
      </c>
      <c r="F13" s="309"/>
      <c r="G13" s="308"/>
      <c r="H13" s="308"/>
      <c r="I13" s="308"/>
      <c r="J13" s="307"/>
      <c r="K13" s="309"/>
      <c r="L13" s="308"/>
      <c r="M13" s="308"/>
      <c r="N13" s="308"/>
      <c r="O13" s="307"/>
    </row>
    <row r="14" spans="1:15" ht="15.75" thickBot="1" x14ac:dyDescent="0.3">
      <c r="A14" s="193" t="s">
        <v>148</v>
      </c>
      <c r="B14" s="483"/>
      <c r="C14" s="486"/>
      <c r="D14" s="195" t="s">
        <v>5</v>
      </c>
      <c r="E14" s="489"/>
      <c r="F14" s="306"/>
      <c r="G14" s="305"/>
      <c r="H14" s="305"/>
      <c r="I14" s="305"/>
      <c r="J14" s="304"/>
      <c r="K14" s="306"/>
      <c r="L14" s="305"/>
      <c r="M14" s="305"/>
      <c r="N14" s="305"/>
      <c r="O14" s="304"/>
    </row>
    <row r="15" spans="1:15" ht="15.75" thickBot="1" x14ac:dyDescent="0.3">
      <c r="A15" s="193" t="s">
        <v>148</v>
      </c>
      <c r="B15" s="483"/>
      <c r="C15" s="486"/>
      <c r="D15" s="195" t="s">
        <v>445</v>
      </c>
      <c r="E15" s="192">
        <v>235100.29</v>
      </c>
      <c r="F15" s="313">
        <f t="shared" ref="F15:F33" si="2">E15-SUM(G15:J15)</f>
        <v>122636.54109722977</v>
      </c>
      <c r="G15" s="105"/>
      <c r="H15" s="105">
        <f t="shared" ref="H15:H33" si="3">(E15-G15-I15-J15)*(3900000/(E$124-G$124-I$124-J$124))</f>
        <v>112463.74890277024</v>
      </c>
      <c r="I15" s="105"/>
      <c r="J15" s="104"/>
      <c r="K15" s="313">
        <f t="shared" ref="K15:K33" si="4">F15/$E15*100</f>
        <v>52.163500562772491</v>
      </c>
      <c r="L15" s="105">
        <f t="shared" ref="L15:L33" si="5">G15/$E15*100</f>
        <v>0</v>
      </c>
      <c r="M15" s="105">
        <f t="shared" ref="M15:M33" si="6">H15/$E15*100</f>
        <v>47.836499437227509</v>
      </c>
      <c r="N15" s="105">
        <f t="shared" ref="N15:N33" si="7">I15/$E15*100</f>
        <v>0</v>
      </c>
      <c r="O15" s="104">
        <f t="shared" ref="O15:O33" si="8">J15/$E15*100</f>
        <v>0</v>
      </c>
    </row>
    <row r="16" spans="1:15" ht="26.25" thickBot="1" x14ac:dyDescent="0.3">
      <c r="A16" s="193" t="s">
        <v>148</v>
      </c>
      <c r="B16" s="483"/>
      <c r="C16" s="486"/>
      <c r="D16" s="195" t="s">
        <v>490</v>
      </c>
      <c r="E16" s="192">
        <v>21418.67</v>
      </c>
      <c r="F16" s="313">
        <f t="shared" si="2"/>
        <v>6940.4215624276112</v>
      </c>
      <c r="G16" s="105">
        <v>8113.54</v>
      </c>
      <c r="H16" s="105">
        <f t="shared" si="3"/>
        <v>6364.7084375723871</v>
      </c>
      <c r="I16" s="105"/>
      <c r="J16" s="104"/>
      <c r="K16" s="313">
        <f t="shared" si="4"/>
        <v>32.403606584477991</v>
      </c>
      <c r="L16" s="105">
        <f t="shared" si="5"/>
        <v>37.880690070858748</v>
      </c>
      <c r="M16" s="105">
        <f t="shared" si="6"/>
        <v>29.715703344663265</v>
      </c>
      <c r="N16" s="105">
        <f t="shared" si="7"/>
        <v>0</v>
      </c>
      <c r="O16" s="104">
        <f t="shared" si="8"/>
        <v>0</v>
      </c>
    </row>
    <row r="17" spans="1:15" ht="15.75" thickBot="1" x14ac:dyDescent="0.3">
      <c r="A17" s="193" t="s">
        <v>148</v>
      </c>
      <c r="B17" s="483"/>
      <c r="C17" s="486"/>
      <c r="D17" s="195" t="s">
        <v>489</v>
      </c>
      <c r="E17" s="192">
        <v>299985.15999999997</v>
      </c>
      <c r="F17" s="313">
        <f t="shared" si="2"/>
        <v>97206.005173219193</v>
      </c>
      <c r="G17" s="105">
        <v>113636.46</v>
      </c>
      <c r="H17" s="105">
        <f t="shared" si="3"/>
        <v>89142.69482678076</v>
      </c>
      <c r="I17" s="105"/>
      <c r="J17" s="104"/>
      <c r="K17" s="313">
        <f t="shared" si="4"/>
        <v>32.403604622715072</v>
      </c>
      <c r="L17" s="105">
        <f t="shared" si="5"/>
        <v>37.880693831654874</v>
      </c>
      <c r="M17" s="105">
        <f t="shared" si="6"/>
        <v>29.715701545630047</v>
      </c>
      <c r="N17" s="105">
        <f t="shared" si="7"/>
        <v>0</v>
      </c>
      <c r="O17" s="104">
        <f t="shared" si="8"/>
        <v>0</v>
      </c>
    </row>
    <row r="18" spans="1:15" ht="15.75" thickBot="1" x14ac:dyDescent="0.3">
      <c r="A18" s="193" t="s">
        <v>148</v>
      </c>
      <c r="B18" s="483"/>
      <c r="C18" s="486"/>
      <c r="D18" s="195" t="s">
        <v>488</v>
      </c>
      <c r="E18" s="192">
        <v>39999.279999999999</v>
      </c>
      <c r="F18" s="313">
        <f t="shared" si="2"/>
        <v>20865.024647904946</v>
      </c>
      <c r="G18" s="105"/>
      <c r="H18" s="105">
        <f t="shared" si="3"/>
        <v>19134.255352095053</v>
      </c>
      <c r="I18" s="105"/>
      <c r="J18" s="104"/>
      <c r="K18" s="313">
        <f t="shared" si="4"/>
        <v>52.163500562772491</v>
      </c>
      <c r="L18" s="105">
        <f t="shared" si="5"/>
        <v>0</v>
      </c>
      <c r="M18" s="105">
        <f t="shared" si="6"/>
        <v>47.836499437227502</v>
      </c>
      <c r="N18" s="105">
        <f t="shared" si="7"/>
        <v>0</v>
      </c>
      <c r="O18" s="104">
        <f t="shared" si="8"/>
        <v>0</v>
      </c>
    </row>
    <row r="19" spans="1:15" ht="15.75" thickBot="1" x14ac:dyDescent="0.3">
      <c r="A19" s="193" t="s">
        <v>148</v>
      </c>
      <c r="B19" s="483"/>
      <c r="C19" s="486"/>
      <c r="D19" s="195" t="s">
        <v>487</v>
      </c>
      <c r="E19" s="192">
        <v>60000</v>
      </c>
      <c r="F19" s="313">
        <f t="shared" si="2"/>
        <v>31298.100337663494</v>
      </c>
      <c r="G19" s="105"/>
      <c r="H19" s="105">
        <f t="shared" si="3"/>
        <v>28701.899662336506</v>
      </c>
      <c r="I19" s="105"/>
      <c r="J19" s="104"/>
      <c r="K19" s="313">
        <f t="shared" si="4"/>
        <v>52.163500562772491</v>
      </c>
      <c r="L19" s="105">
        <f t="shared" si="5"/>
        <v>0</v>
      </c>
      <c r="M19" s="105">
        <f t="shared" si="6"/>
        <v>47.836499437227509</v>
      </c>
      <c r="N19" s="105">
        <f t="shared" si="7"/>
        <v>0</v>
      </c>
      <c r="O19" s="104">
        <f t="shared" si="8"/>
        <v>0</v>
      </c>
    </row>
    <row r="20" spans="1:15" ht="26.25" thickBot="1" x14ac:dyDescent="0.3">
      <c r="A20" s="193" t="s">
        <v>148</v>
      </c>
      <c r="B20" s="483"/>
      <c r="C20" s="486"/>
      <c r="D20" s="195" t="s">
        <v>486</v>
      </c>
      <c r="E20" s="192">
        <v>78718.350000000006</v>
      </c>
      <c r="F20" s="313">
        <f t="shared" si="2"/>
        <v>41062.246945255225</v>
      </c>
      <c r="G20" s="105"/>
      <c r="H20" s="105">
        <f t="shared" si="3"/>
        <v>37656.103054744781</v>
      </c>
      <c r="I20" s="105"/>
      <c r="J20" s="104"/>
      <c r="K20" s="313">
        <f t="shared" si="4"/>
        <v>52.163500562772491</v>
      </c>
      <c r="L20" s="105">
        <f t="shared" si="5"/>
        <v>0</v>
      </c>
      <c r="M20" s="105">
        <f t="shared" si="6"/>
        <v>47.836499437227502</v>
      </c>
      <c r="N20" s="105">
        <f t="shared" si="7"/>
        <v>0</v>
      </c>
      <c r="O20" s="104">
        <f t="shared" si="8"/>
        <v>0</v>
      </c>
    </row>
    <row r="21" spans="1:15" ht="15.75" thickBot="1" x14ac:dyDescent="0.3">
      <c r="A21" s="193" t="s">
        <v>148</v>
      </c>
      <c r="B21" s="483"/>
      <c r="C21" s="486"/>
      <c r="D21" s="195" t="s">
        <v>485</v>
      </c>
      <c r="E21" s="192">
        <v>119832.48</v>
      </c>
      <c r="F21" s="313">
        <f t="shared" si="2"/>
        <v>62508.816379184231</v>
      </c>
      <c r="G21" s="105"/>
      <c r="H21" s="105">
        <f t="shared" si="3"/>
        <v>57323.663620815765</v>
      </c>
      <c r="I21" s="105"/>
      <c r="J21" s="104"/>
      <c r="K21" s="313">
        <f t="shared" si="4"/>
        <v>52.163500562772491</v>
      </c>
      <c r="L21" s="105">
        <f t="shared" si="5"/>
        <v>0</v>
      </c>
      <c r="M21" s="105">
        <f t="shared" si="6"/>
        <v>47.836499437227509</v>
      </c>
      <c r="N21" s="105">
        <f t="shared" si="7"/>
        <v>0</v>
      </c>
      <c r="O21" s="104">
        <f t="shared" si="8"/>
        <v>0</v>
      </c>
    </row>
    <row r="22" spans="1:15" ht="15.75" thickBot="1" x14ac:dyDescent="0.3">
      <c r="A22" s="193" t="s">
        <v>148</v>
      </c>
      <c r="B22" s="483"/>
      <c r="C22" s="486"/>
      <c r="D22" s="195" t="s">
        <v>484</v>
      </c>
      <c r="E22" s="192">
        <v>839091.99</v>
      </c>
      <c r="F22" s="313">
        <f t="shared" si="2"/>
        <v>437699.75492582889</v>
      </c>
      <c r="G22" s="105"/>
      <c r="H22" s="105">
        <f t="shared" si="3"/>
        <v>401392.2350741711</v>
      </c>
      <c r="I22" s="105"/>
      <c r="J22" s="104"/>
      <c r="K22" s="313">
        <f t="shared" si="4"/>
        <v>52.163500562772491</v>
      </c>
      <c r="L22" s="105">
        <f t="shared" si="5"/>
        <v>0</v>
      </c>
      <c r="M22" s="105">
        <f t="shared" si="6"/>
        <v>47.836499437227509</v>
      </c>
      <c r="N22" s="105">
        <f t="shared" si="7"/>
        <v>0</v>
      </c>
      <c r="O22" s="104">
        <f t="shared" si="8"/>
        <v>0</v>
      </c>
    </row>
    <row r="23" spans="1:15" ht="15.75" thickBot="1" x14ac:dyDescent="0.3">
      <c r="A23" s="193" t="s">
        <v>148</v>
      </c>
      <c r="B23" s="483"/>
      <c r="C23" s="486"/>
      <c r="D23" s="195" t="s">
        <v>483</v>
      </c>
      <c r="E23" s="192">
        <v>254667.45</v>
      </c>
      <c r="F23" s="313">
        <f t="shared" si="2"/>
        <v>80679.956151175866</v>
      </c>
      <c r="G23" s="105">
        <v>100000</v>
      </c>
      <c r="H23" s="105">
        <f t="shared" si="3"/>
        <v>73987.493848824146</v>
      </c>
      <c r="I23" s="105"/>
      <c r="J23" s="104"/>
      <c r="K23" s="313">
        <f t="shared" si="4"/>
        <v>31.680513607520655</v>
      </c>
      <c r="L23" s="105">
        <f t="shared" si="5"/>
        <v>39.266894925126863</v>
      </c>
      <c r="M23" s="105">
        <f t="shared" si="6"/>
        <v>29.052591467352478</v>
      </c>
      <c r="N23" s="105">
        <f t="shared" si="7"/>
        <v>0</v>
      </c>
      <c r="O23" s="104">
        <f t="shared" si="8"/>
        <v>0</v>
      </c>
    </row>
    <row r="24" spans="1:15" ht="15.75" thickBot="1" x14ac:dyDescent="0.3">
      <c r="A24" s="193" t="s">
        <v>148</v>
      </c>
      <c r="B24" s="483"/>
      <c r="C24" s="486"/>
      <c r="D24" s="195" t="s">
        <v>482</v>
      </c>
      <c r="E24" s="192">
        <v>273222</v>
      </c>
      <c r="F24" s="313">
        <f t="shared" si="2"/>
        <v>142522.15950761826</v>
      </c>
      <c r="G24" s="105"/>
      <c r="H24" s="105">
        <f t="shared" si="3"/>
        <v>130699.84049238174</v>
      </c>
      <c r="I24" s="105"/>
      <c r="J24" s="104"/>
      <c r="K24" s="313">
        <f t="shared" si="4"/>
        <v>52.163500562772491</v>
      </c>
      <c r="L24" s="105">
        <f t="shared" si="5"/>
        <v>0</v>
      </c>
      <c r="M24" s="105">
        <f t="shared" si="6"/>
        <v>47.836499437227509</v>
      </c>
      <c r="N24" s="105">
        <f t="shared" si="7"/>
        <v>0</v>
      </c>
      <c r="O24" s="104">
        <f t="shared" si="8"/>
        <v>0</v>
      </c>
    </row>
    <row r="25" spans="1:15" ht="15.75" thickBot="1" x14ac:dyDescent="0.3">
      <c r="A25" s="193" t="s">
        <v>148</v>
      </c>
      <c r="B25" s="483"/>
      <c r="C25" s="486"/>
      <c r="D25" s="195" t="s">
        <v>481</v>
      </c>
      <c r="E25" s="192">
        <v>478763.41</v>
      </c>
      <c r="F25" s="313">
        <f t="shared" si="2"/>
        <v>249739.75406969877</v>
      </c>
      <c r="G25" s="105"/>
      <c r="H25" s="105">
        <f t="shared" si="3"/>
        <v>229023.6559303012</v>
      </c>
      <c r="I25" s="105"/>
      <c r="J25" s="104"/>
      <c r="K25" s="313">
        <f t="shared" si="4"/>
        <v>52.163500562772491</v>
      </c>
      <c r="L25" s="105">
        <f t="shared" si="5"/>
        <v>0</v>
      </c>
      <c r="M25" s="105">
        <f t="shared" si="6"/>
        <v>47.836499437227502</v>
      </c>
      <c r="N25" s="105">
        <f t="shared" si="7"/>
        <v>0</v>
      </c>
      <c r="O25" s="104">
        <f t="shared" si="8"/>
        <v>0</v>
      </c>
    </row>
    <row r="26" spans="1:15" ht="15.75" thickBot="1" x14ac:dyDescent="0.3">
      <c r="A26" s="193" t="s">
        <v>148</v>
      </c>
      <c r="B26" s="483"/>
      <c r="C26" s="486"/>
      <c r="D26" s="195" t="s">
        <v>480</v>
      </c>
      <c r="E26" s="192">
        <v>399686.09</v>
      </c>
      <c r="F26" s="313">
        <f t="shared" si="2"/>
        <v>208490.25580647337</v>
      </c>
      <c r="G26" s="105"/>
      <c r="H26" s="105">
        <f t="shared" si="3"/>
        <v>191195.83419352665</v>
      </c>
      <c r="I26" s="105"/>
      <c r="J26" s="104"/>
      <c r="K26" s="313">
        <f t="shared" si="4"/>
        <v>52.163500562772491</v>
      </c>
      <c r="L26" s="105">
        <f t="shared" si="5"/>
        <v>0</v>
      </c>
      <c r="M26" s="105">
        <f t="shared" si="6"/>
        <v>47.836499437227509</v>
      </c>
      <c r="N26" s="105">
        <f t="shared" si="7"/>
        <v>0</v>
      </c>
      <c r="O26" s="104">
        <f t="shared" si="8"/>
        <v>0</v>
      </c>
    </row>
    <row r="27" spans="1:15" ht="15.75" thickBot="1" x14ac:dyDescent="0.3">
      <c r="A27" s="193" t="s">
        <v>148</v>
      </c>
      <c r="B27" s="483"/>
      <c r="C27" s="486"/>
      <c r="D27" s="195" t="s">
        <v>479</v>
      </c>
      <c r="E27" s="192">
        <v>249585.34</v>
      </c>
      <c r="F27" s="313">
        <f t="shared" si="2"/>
        <v>130192.45023549763</v>
      </c>
      <c r="G27" s="105"/>
      <c r="H27" s="105">
        <f t="shared" si="3"/>
        <v>119392.88976450237</v>
      </c>
      <c r="I27" s="105"/>
      <c r="J27" s="104"/>
      <c r="K27" s="313">
        <f t="shared" si="4"/>
        <v>52.163500562772491</v>
      </c>
      <c r="L27" s="105">
        <f t="shared" si="5"/>
        <v>0</v>
      </c>
      <c r="M27" s="105">
        <f t="shared" si="6"/>
        <v>47.836499437227509</v>
      </c>
      <c r="N27" s="105">
        <f t="shared" si="7"/>
        <v>0</v>
      </c>
      <c r="O27" s="104">
        <f t="shared" si="8"/>
        <v>0</v>
      </c>
    </row>
    <row r="28" spans="1:15" ht="15.75" thickBot="1" x14ac:dyDescent="0.3">
      <c r="A28" s="193" t="s">
        <v>148</v>
      </c>
      <c r="B28" s="483"/>
      <c r="C28" s="486"/>
      <c r="D28" s="195" t="s">
        <v>478</v>
      </c>
      <c r="E28" s="192">
        <v>610466</v>
      </c>
      <c r="F28" s="313">
        <f t="shared" si="2"/>
        <v>318440.4353455347</v>
      </c>
      <c r="G28" s="105"/>
      <c r="H28" s="105">
        <f t="shared" si="3"/>
        <v>292025.5646544653</v>
      </c>
      <c r="I28" s="105"/>
      <c r="J28" s="104"/>
      <c r="K28" s="313">
        <f t="shared" si="4"/>
        <v>52.163500562772491</v>
      </c>
      <c r="L28" s="105">
        <f t="shared" si="5"/>
        <v>0</v>
      </c>
      <c r="M28" s="105">
        <f t="shared" si="6"/>
        <v>47.836499437227509</v>
      </c>
      <c r="N28" s="105">
        <f t="shared" si="7"/>
        <v>0</v>
      </c>
      <c r="O28" s="104">
        <f t="shared" si="8"/>
        <v>0</v>
      </c>
    </row>
    <row r="29" spans="1:15" ht="26.25" thickBot="1" x14ac:dyDescent="0.3">
      <c r="A29" s="193" t="s">
        <v>148</v>
      </c>
      <c r="B29" s="483"/>
      <c r="C29" s="486"/>
      <c r="D29" s="195" t="s">
        <v>477</v>
      </c>
      <c r="E29" s="192">
        <v>148000</v>
      </c>
      <c r="F29" s="313">
        <f t="shared" si="2"/>
        <v>77201.980832903282</v>
      </c>
      <c r="G29" s="105"/>
      <c r="H29" s="105">
        <f t="shared" si="3"/>
        <v>70798.019167096718</v>
      </c>
      <c r="I29" s="105"/>
      <c r="J29" s="104"/>
      <c r="K29" s="313">
        <f t="shared" si="4"/>
        <v>52.163500562772491</v>
      </c>
      <c r="L29" s="105">
        <f t="shared" si="5"/>
        <v>0</v>
      </c>
      <c r="M29" s="105">
        <f t="shared" si="6"/>
        <v>47.836499437227516</v>
      </c>
      <c r="N29" s="105">
        <f t="shared" si="7"/>
        <v>0</v>
      </c>
      <c r="O29" s="104">
        <f t="shared" si="8"/>
        <v>0</v>
      </c>
    </row>
    <row r="30" spans="1:15" ht="15.75" thickBot="1" x14ac:dyDescent="0.3">
      <c r="A30" s="193" t="s">
        <v>148</v>
      </c>
      <c r="B30" s="483"/>
      <c r="C30" s="486"/>
      <c r="D30" s="195" t="s">
        <v>476</v>
      </c>
      <c r="E30" s="192">
        <v>148854.07999999999</v>
      </c>
      <c r="F30" s="313">
        <f t="shared" si="2"/>
        <v>77647.498858509804</v>
      </c>
      <c r="G30" s="105"/>
      <c r="H30" s="105">
        <f t="shared" si="3"/>
        <v>71206.581141490184</v>
      </c>
      <c r="I30" s="105"/>
      <c r="J30" s="104"/>
      <c r="K30" s="313">
        <f t="shared" si="4"/>
        <v>52.163500562772491</v>
      </c>
      <c r="L30" s="105">
        <f t="shared" si="5"/>
        <v>0</v>
      </c>
      <c r="M30" s="105">
        <f t="shared" si="6"/>
        <v>47.836499437227509</v>
      </c>
      <c r="N30" s="105">
        <f t="shared" si="7"/>
        <v>0</v>
      </c>
      <c r="O30" s="104">
        <f t="shared" si="8"/>
        <v>0</v>
      </c>
    </row>
    <row r="31" spans="1:15" ht="26.25" thickBot="1" x14ac:dyDescent="0.3">
      <c r="A31" s="193" t="s">
        <v>148</v>
      </c>
      <c r="B31" s="483"/>
      <c r="C31" s="486"/>
      <c r="D31" s="195" t="s">
        <v>475</v>
      </c>
      <c r="E31" s="192">
        <v>13500</v>
      </c>
      <c r="F31" s="313">
        <f t="shared" si="2"/>
        <v>7042.0725759742863</v>
      </c>
      <c r="G31" s="105"/>
      <c r="H31" s="105">
        <f t="shared" si="3"/>
        <v>6457.9274240257137</v>
      </c>
      <c r="I31" s="105"/>
      <c r="J31" s="104"/>
      <c r="K31" s="313">
        <f t="shared" si="4"/>
        <v>52.163500562772491</v>
      </c>
      <c r="L31" s="105">
        <f t="shared" si="5"/>
        <v>0</v>
      </c>
      <c r="M31" s="105">
        <f t="shared" si="6"/>
        <v>47.836499437227509</v>
      </c>
      <c r="N31" s="105">
        <f t="shared" si="7"/>
        <v>0</v>
      </c>
      <c r="O31" s="104">
        <f t="shared" si="8"/>
        <v>0</v>
      </c>
    </row>
    <row r="32" spans="1:15" ht="15.75" thickBot="1" x14ac:dyDescent="0.3">
      <c r="A32" s="193" t="s">
        <v>148</v>
      </c>
      <c r="B32" s="483"/>
      <c r="C32" s="486"/>
      <c r="D32" s="195" t="s">
        <v>164</v>
      </c>
      <c r="E32" s="192">
        <v>827085</v>
      </c>
      <c r="F32" s="313">
        <f t="shared" si="2"/>
        <v>431436.48862960684</v>
      </c>
      <c r="G32" s="105"/>
      <c r="H32" s="105">
        <f t="shared" si="3"/>
        <v>395648.51137039316</v>
      </c>
      <c r="I32" s="105"/>
      <c r="J32" s="104"/>
      <c r="K32" s="313">
        <f t="shared" si="4"/>
        <v>52.163500562772491</v>
      </c>
      <c r="L32" s="105">
        <f t="shared" si="5"/>
        <v>0</v>
      </c>
      <c r="M32" s="105">
        <f t="shared" si="6"/>
        <v>47.836499437227509</v>
      </c>
      <c r="N32" s="105">
        <f t="shared" si="7"/>
        <v>0</v>
      </c>
      <c r="O32" s="104">
        <f t="shared" si="8"/>
        <v>0</v>
      </c>
    </row>
    <row r="33" spans="1:15" ht="15.75" thickBot="1" x14ac:dyDescent="0.3">
      <c r="A33" s="193" t="s">
        <v>148</v>
      </c>
      <c r="B33" s="483"/>
      <c r="C33" s="487"/>
      <c r="D33" s="195" t="s">
        <v>474</v>
      </c>
      <c r="E33" s="192">
        <v>62599.5</v>
      </c>
      <c r="F33" s="313">
        <f t="shared" si="2"/>
        <v>32654.090534792766</v>
      </c>
      <c r="G33" s="105"/>
      <c r="H33" s="105">
        <f t="shared" si="3"/>
        <v>29945.409465207234</v>
      </c>
      <c r="I33" s="105"/>
      <c r="J33" s="104"/>
      <c r="K33" s="313">
        <f t="shared" si="4"/>
        <v>52.163500562772491</v>
      </c>
      <c r="L33" s="105">
        <f t="shared" si="5"/>
        <v>0</v>
      </c>
      <c r="M33" s="105">
        <f t="shared" si="6"/>
        <v>47.836499437227509</v>
      </c>
      <c r="N33" s="105">
        <f t="shared" si="7"/>
        <v>0</v>
      </c>
      <c r="O33" s="104">
        <f t="shared" si="8"/>
        <v>0</v>
      </c>
    </row>
    <row r="34" spans="1:15" ht="25.5" x14ac:dyDescent="0.25">
      <c r="A34" s="193" t="s">
        <v>148</v>
      </c>
      <c r="B34" s="483"/>
      <c r="C34" s="485">
        <v>6060</v>
      </c>
      <c r="D34" s="193" t="s">
        <v>17</v>
      </c>
      <c r="E34" s="488">
        <v>224119.13</v>
      </c>
      <c r="F34" s="312"/>
      <c r="G34" s="311"/>
      <c r="H34" s="311"/>
      <c r="I34" s="311"/>
      <c r="J34" s="310"/>
      <c r="K34" s="312"/>
      <c r="L34" s="311"/>
      <c r="M34" s="311"/>
      <c r="N34" s="311"/>
      <c r="O34" s="310"/>
    </row>
    <row r="35" spans="1:15" ht="15.75" thickBot="1" x14ac:dyDescent="0.3">
      <c r="A35" s="193"/>
      <c r="B35" s="483"/>
      <c r="C35" s="486"/>
      <c r="D35" s="195" t="s">
        <v>5</v>
      </c>
      <c r="E35" s="489"/>
      <c r="F35" s="306"/>
      <c r="G35" s="305"/>
      <c r="H35" s="305"/>
      <c r="I35" s="305"/>
      <c r="J35" s="304"/>
      <c r="K35" s="306"/>
      <c r="L35" s="305"/>
      <c r="M35" s="305"/>
      <c r="N35" s="305"/>
      <c r="O35" s="304"/>
    </row>
    <row r="36" spans="1:15" ht="15.75" thickBot="1" x14ac:dyDescent="0.3">
      <c r="A36" s="193"/>
      <c r="B36" s="483"/>
      <c r="C36" s="486"/>
      <c r="D36" s="195" t="s">
        <v>165</v>
      </c>
      <c r="E36" s="192">
        <v>204119.13</v>
      </c>
      <c r="F36" s="313">
        <f>E36-SUM(G36:J36)</f>
        <v>106475.68352627632</v>
      </c>
      <c r="G36" s="105"/>
      <c r="H36" s="105">
        <f t="shared" ref="H36:H37" si="9">(E36-G36-I36-J36)*(3900000/(E$124-G$124-I$124-J$124))</f>
        <v>97643.446473723685</v>
      </c>
      <c r="I36" s="105"/>
      <c r="J36" s="104"/>
      <c r="K36" s="313">
        <f t="shared" ref="K36:O37" si="10">F36/$E36*100</f>
        <v>52.163500562772491</v>
      </c>
      <c r="L36" s="105">
        <f t="shared" si="10"/>
        <v>0</v>
      </c>
      <c r="M36" s="105">
        <f t="shared" si="10"/>
        <v>47.836499437227509</v>
      </c>
      <c r="N36" s="105">
        <f t="shared" si="10"/>
        <v>0</v>
      </c>
      <c r="O36" s="104">
        <f t="shared" si="10"/>
        <v>0</v>
      </c>
    </row>
    <row r="37" spans="1:15" ht="15.75" thickBot="1" x14ac:dyDescent="0.3">
      <c r="A37" s="195"/>
      <c r="B37" s="484"/>
      <c r="C37" s="487"/>
      <c r="D37" s="195" t="s">
        <v>166</v>
      </c>
      <c r="E37" s="192">
        <v>20000</v>
      </c>
      <c r="F37" s="313">
        <f>E37-SUM(G37:J37)</f>
        <v>10432.700112554498</v>
      </c>
      <c r="G37" s="105"/>
      <c r="H37" s="105">
        <f t="shared" si="9"/>
        <v>9567.2998874455025</v>
      </c>
      <c r="I37" s="105"/>
      <c r="J37" s="104"/>
      <c r="K37" s="313">
        <f t="shared" si="10"/>
        <v>52.163500562772491</v>
      </c>
      <c r="L37" s="105">
        <f t="shared" si="10"/>
        <v>0</v>
      </c>
      <c r="M37" s="105">
        <f t="shared" si="10"/>
        <v>47.836499437227516</v>
      </c>
      <c r="N37" s="105">
        <f t="shared" si="10"/>
        <v>0</v>
      </c>
      <c r="O37" s="104">
        <f t="shared" si="10"/>
        <v>0</v>
      </c>
    </row>
    <row r="38" spans="1:15" ht="15.75" thickBot="1" x14ac:dyDescent="0.3">
      <c r="A38" s="2">
        <v>630</v>
      </c>
      <c r="B38" s="2"/>
      <c r="C38" s="3"/>
      <c r="D38" s="2" t="s">
        <v>167</v>
      </c>
      <c r="E38" s="152">
        <v>35000</v>
      </c>
      <c r="F38" s="312"/>
      <c r="G38" s="311"/>
      <c r="H38" s="311"/>
      <c r="I38" s="311"/>
      <c r="J38" s="310"/>
      <c r="K38" s="312"/>
      <c r="L38" s="311"/>
      <c r="M38" s="311"/>
      <c r="N38" s="311"/>
      <c r="O38" s="310"/>
    </row>
    <row r="39" spans="1:15" ht="15.75" thickBot="1" x14ac:dyDescent="0.3">
      <c r="A39" s="193" t="s">
        <v>148</v>
      </c>
      <c r="B39" s="4">
        <v>63003</v>
      </c>
      <c r="C39" s="5"/>
      <c r="D39" s="4" t="s">
        <v>168</v>
      </c>
      <c r="E39" s="153">
        <v>35000</v>
      </c>
      <c r="F39" s="309"/>
      <c r="G39" s="308"/>
      <c r="H39" s="308"/>
      <c r="I39" s="308"/>
      <c r="J39" s="307"/>
      <c r="K39" s="309"/>
      <c r="L39" s="308"/>
      <c r="M39" s="308"/>
      <c r="N39" s="308"/>
      <c r="O39" s="307"/>
    </row>
    <row r="40" spans="1:15" x14ac:dyDescent="0.25">
      <c r="A40" s="193" t="s">
        <v>148</v>
      </c>
      <c r="B40" s="482"/>
      <c r="C40" s="485">
        <v>6050</v>
      </c>
      <c r="D40" s="193" t="s">
        <v>8</v>
      </c>
      <c r="E40" s="488">
        <v>35000</v>
      </c>
      <c r="F40" s="309"/>
      <c r="G40" s="308"/>
      <c r="H40" s="308"/>
      <c r="I40" s="308"/>
      <c r="J40" s="307"/>
      <c r="K40" s="309"/>
      <c r="L40" s="308"/>
      <c r="M40" s="308"/>
      <c r="N40" s="308"/>
      <c r="O40" s="307"/>
    </row>
    <row r="41" spans="1:15" ht="15.75" thickBot="1" x14ac:dyDescent="0.3">
      <c r="A41" s="193" t="s">
        <v>148</v>
      </c>
      <c r="B41" s="483"/>
      <c r="C41" s="486"/>
      <c r="D41" s="195" t="s">
        <v>5</v>
      </c>
      <c r="E41" s="489"/>
      <c r="F41" s="306"/>
      <c r="G41" s="305"/>
      <c r="H41" s="305"/>
      <c r="I41" s="305"/>
      <c r="J41" s="304"/>
      <c r="K41" s="306"/>
      <c r="L41" s="305"/>
      <c r="M41" s="305"/>
      <c r="N41" s="305"/>
      <c r="O41" s="304"/>
    </row>
    <row r="42" spans="1:15" ht="15.75" thickBot="1" x14ac:dyDescent="0.3">
      <c r="A42" s="195"/>
      <c r="B42" s="484"/>
      <c r="C42" s="487"/>
      <c r="D42" s="195" t="s">
        <v>473</v>
      </c>
      <c r="E42" s="192">
        <v>35000</v>
      </c>
      <c r="F42" s="313">
        <f>E42-SUM(G42:J42)</f>
        <v>0</v>
      </c>
      <c r="G42" s="105">
        <v>35000</v>
      </c>
      <c r="H42" s="105">
        <f t="shared" ref="H42" si="11">(E42-G42-I42-J42)*(3900000/(E$124-G$124-I$124-J$124))</f>
        <v>0</v>
      </c>
      <c r="I42" s="105"/>
      <c r="J42" s="104"/>
      <c r="K42" s="313">
        <f>F42/$E42*100</f>
        <v>0</v>
      </c>
      <c r="L42" s="105">
        <f>G42/$E42*100</f>
        <v>100</v>
      </c>
      <c r="M42" s="105">
        <f>H42/$E42*100</f>
        <v>0</v>
      </c>
      <c r="N42" s="105">
        <f>I42/$E42*100</f>
        <v>0</v>
      </c>
      <c r="O42" s="104">
        <f>J42/$E42*100</f>
        <v>0</v>
      </c>
    </row>
    <row r="43" spans="1:15" ht="15.75" thickBot="1" x14ac:dyDescent="0.3">
      <c r="A43" s="2">
        <v>700</v>
      </c>
      <c r="B43" s="2"/>
      <c r="C43" s="3"/>
      <c r="D43" s="2" t="s">
        <v>19</v>
      </c>
      <c r="E43" s="152">
        <v>600000</v>
      </c>
      <c r="F43" s="312"/>
      <c r="G43" s="311"/>
      <c r="H43" s="311"/>
      <c r="I43" s="311"/>
      <c r="J43" s="310"/>
      <c r="K43" s="312"/>
      <c r="L43" s="311"/>
      <c r="M43" s="311"/>
      <c r="N43" s="311"/>
      <c r="O43" s="310"/>
    </row>
    <row r="44" spans="1:15" ht="15.75" thickBot="1" x14ac:dyDescent="0.3">
      <c r="A44" s="193" t="s">
        <v>148</v>
      </c>
      <c r="B44" s="4">
        <v>70005</v>
      </c>
      <c r="C44" s="5"/>
      <c r="D44" s="4" t="s">
        <v>113</v>
      </c>
      <c r="E44" s="153">
        <v>600000</v>
      </c>
      <c r="F44" s="309"/>
      <c r="G44" s="308"/>
      <c r="H44" s="308"/>
      <c r="I44" s="308"/>
      <c r="J44" s="307"/>
      <c r="K44" s="309"/>
      <c r="L44" s="308"/>
      <c r="M44" s="308"/>
      <c r="N44" s="308"/>
      <c r="O44" s="307"/>
    </row>
    <row r="45" spans="1:15" ht="25.5" x14ac:dyDescent="0.25">
      <c r="A45" s="193" t="s">
        <v>148</v>
      </c>
      <c r="B45" s="482"/>
      <c r="C45" s="485">
        <v>6060</v>
      </c>
      <c r="D45" s="193" t="s">
        <v>17</v>
      </c>
      <c r="E45" s="488">
        <v>600000</v>
      </c>
      <c r="F45" s="309"/>
      <c r="G45" s="308"/>
      <c r="H45" s="308"/>
      <c r="I45" s="308"/>
      <c r="J45" s="307"/>
      <c r="K45" s="309"/>
      <c r="L45" s="308"/>
      <c r="M45" s="308"/>
      <c r="N45" s="308"/>
      <c r="O45" s="307"/>
    </row>
    <row r="46" spans="1:15" ht="15.75" thickBot="1" x14ac:dyDescent="0.3">
      <c r="A46" s="193" t="s">
        <v>148</v>
      </c>
      <c r="B46" s="483"/>
      <c r="C46" s="486"/>
      <c r="D46" s="195" t="s">
        <v>5</v>
      </c>
      <c r="E46" s="489"/>
      <c r="F46" s="306"/>
      <c r="G46" s="305"/>
      <c r="H46" s="305"/>
      <c r="I46" s="305"/>
      <c r="J46" s="304"/>
      <c r="K46" s="306"/>
      <c r="L46" s="305"/>
      <c r="M46" s="305"/>
      <c r="N46" s="305"/>
      <c r="O46" s="304"/>
    </row>
    <row r="47" spans="1:15" ht="15.75" thickBot="1" x14ac:dyDescent="0.3">
      <c r="A47" s="195"/>
      <c r="B47" s="484"/>
      <c r="C47" s="487"/>
      <c r="D47" s="195" t="s">
        <v>170</v>
      </c>
      <c r="E47" s="192">
        <v>600000</v>
      </c>
      <c r="F47" s="313">
        <f>E47-SUM(G47:J47)</f>
        <v>312981.00337663497</v>
      </c>
      <c r="G47" s="105"/>
      <c r="H47" s="105">
        <f t="shared" ref="H47" si="12">(E47-G47-I47-J47)*(3900000/(E$124-G$124-I$124-J$124))</f>
        <v>287018.99662336503</v>
      </c>
      <c r="I47" s="105"/>
      <c r="J47" s="104"/>
      <c r="K47" s="313">
        <f>F47/$E47*100</f>
        <v>52.163500562772491</v>
      </c>
      <c r="L47" s="105">
        <f>G47/$E47*100</f>
        <v>0</v>
      </c>
      <c r="M47" s="105">
        <f>H47/$E47*100</f>
        <v>47.836499437227502</v>
      </c>
      <c r="N47" s="105">
        <f>I47/$E47*100</f>
        <v>0</v>
      </c>
      <c r="O47" s="104">
        <f>J47/$E47*100</f>
        <v>0</v>
      </c>
    </row>
    <row r="48" spans="1:15" ht="15.75" thickBot="1" x14ac:dyDescent="0.3">
      <c r="A48" s="2">
        <v>750</v>
      </c>
      <c r="B48" s="2"/>
      <c r="C48" s="3"/>
      <c r="D48" s="2" t="s">
        <v>24</v>
      </c>
      <c r="E48" s="152">
        <v>253526.16</v>
      </c>
      <c r="F48" s="312"/>
      <c r="G48" s="311"/>
      <c r="H48" s="311"/>
      <c r="I48" s="311"/>
      <c r="J48" s="310"/>
      <c r="K48" s="312"/>
      <c r="L48" s="311"/>
      <c r="M48" s="311"/>
      <c r="N48" s="311"/>
      <c r="O48" s="310"/>
    </row>
    <row r="49" spans="1:15" ht="15.75" thickBot="1" x14ac:dyDescent="0.3">
      <c r="A49" s="193" t="s">
        <v>148</v>
      </c>
      <c r="B49" s="4">
        <v>75023</v>
      </c>
      <c r="C49" s="5"/>
      <c r="D49" s="4" t="s">
        <v>25</v>
      </c>
      <c r="E49" s="153">
        <v>253526.16</v>
      </c>
      <c r="F49" s="309"/>
      <c r="G49" s="308"/>
      <c r="H49" s="308"/>
      <c r="I49" s="308"/>
      <c r="J49" s="307"/>
      <c r="K49" s="309"/>
      <c r="L49" s="308"/>
      <c r="M49" s="308"/>
      <c r="N49" s="308"/>
      <c r="O49" s="307"/>
    </row>
    <row r="50" spans="1:15" x14ac:dyDescent="0.25">
      <c r="A50" s="193" t="s">
        <v>148</v>
      </c>
      <c r="B50" s="499"/>
      <c r="C50" s="575">
        <v>6050</v>
      </c>
      <c r="D50" s="9" t="s">
        <v>8</v>
      </c>
      <c r="E50" s="488">
        <v>98981.59</v>
      </c>
      <c r="F50" s="309"/>
      <c r="G50" s="308"/>
      <c r="H50" s="308"/>
      <c r="I50" s="308"/>
      <c r="J50" s="307"/>
      <c r="K50" s="309"/>
      <c r="L50" s="308"/>
      <c r="M50" s="308"/>
      <c r="N50" s="308"/>
      <c r="O50" s="307"/>
    </row>
    <row r="51" spans="1:15" ht="15.75" thickBot="1" x14ac:dyDescent="0.3">
      <c r="A51" s="193" t="s">
        <v>148</v>
      </c>
      <c r="B51" s="500"/>
      <c r="C51" s="480"/>
      <c r="D51" s="19" t="s">
        <v>5</v>
      </c>
      <c r="E51" s="489"/>
      <c r="F51" s="306"/>
      <c r="G51" s="305"/>
      <c r="H51" s="305"/>
      <c r="I51" s="305"/>
      <c r="J51" s="304"/>
      <c r="K51" s="306"/>
      <c r="L51" s="305"/>
      <c r="M51" s="305"/>
      <c r="N51" s="305"/>
      <c r="O51" s="304"/>
    </row>
    <row r="52" spans="1:15" ht="15.75" thickBot="1" x14ac:dyDescent="0.3">
      <c r="A52" s="193" t="s">
        <v>148</v>
      </c>
      <c r="B52" s="500"/>
      <c r="C52" s="480"/>
      <c r="D52" s="19" t="s">
        <v>472</v>
      </c>
      <c r="E52" s="192">
        <v>15000</v>
      </c>
      <c r="F52" s="313">
        <f>E52-SUM(G52:J52)</f>
        <v>7824.5250844158736</v>
      </c>
      <c r="G52" s="105"/>
      <c r="H52" s="105">
        <f t="shared" ref="H52:H53" si="13">(E52-G52-I52-J52)*(3900000/(E$124-G$124-I$124-J$124))</f>
        <v>7175.4749155841264</v>
      </c>
      <c r="I52" s="105"/>
      <c r="J52" s="104"/>
      <c r="K52" s="313">
        <f t="shared" ref="K52:O53" si="14">F52/$E52*100</f>
        <v>52.163500562772491</v>
      </c>
      <c r="L52" s="105">
        <f t="shared" si="14"/>
        <v>0</v>
      </c>
      <c r="M52" s="105">
        <f t="shared" si="14"/>
        <v>47.836499437227509</v>
      </c>
      <c r="N52" s="105">
        <f t="shared" si="14"/>
        <v>0</v>
      </c>
      <c r="O52" s="104">
        <f t="shared" si="14"/>
        <v>0</v>
      </c>
    </row>
    <row r="53" spans="1:15" ht="15.75" thickBot="1" x14ac:dyDescent="0.3">
      <c r="A53" s="193" t="s">
        <v>148</v>
      </c>
      <c r="B53" s="500"/>
      <c r="C53" s="481"/>
      <c r="D53" s="19" t="s">
        <v>471</v>
      </c>
      <c r="E53" s="192">
        <v>83981.59</v>
      </c>
      <c r="F53" s="313">
        <f>E53-SUM(G53:J53)</f>
        <v>43807.737172275287</v>
      </c>
      <c r="G53" s="105"/>
      <c r="H53" s="105">
        <f t="shared" si="13"/>
        <v>40173.85282772471</v>
      </c>
      <c r="I53" s="105"/>
      <c r="J53" s="104"/>
      <c r="K53" s="313">
        <f t="shared" si="14"/>
        <v>52.163500562772491</v>
      </c>
      <c r="L53" s="105">
        <f t="shared" si="14"/>
        <v>0</v>
      </c>
      <c r="M53" s="105">
        <f t="shared" si="14"/>
        <v>47.836499437227502</v>
      </c>
      <c r="N53" s="105">
        <f t="shared" si="14"/>
        <v>0</v>
      </c>
      <c r="O53" s="104">
        <f t="shared" si="14"/>
        <v>0</v>
      </c>
    </row>
    <row r="54" spans="1:15" ht="25.5" x14ac:dyDescent="0.25">
      <c r="A54" s="193" t="s">
        <v>148</v>
      </c>
      <c r="B54" s="500"/>
      <c r="C54" s="479">
        <v>6060</v>
      </c>
      <c r="D54" s="9" t="s">
        <v>17</v>
      </c>
      <c r="E54" s="488">
        <v>154544.57</v>
      </c>
      <c r="F54" s="312"/>
      <c r="G54" s="311"/>
      <c r="H54" s="311"/>
      <c r="I54" s="311"/>
      <c r="J54" s="310"/>
      <c r="K54" s="312"/>
      <c r="L54" s="311"/>
      <c r="M54" s="311"/>
      <c r="N54" s="311"/>
      <c r="O54" s="310"/>
    </row>
    <row r="55" spans="1:15" ht="15.75" thickBot="1" x14ac:dyDescent="0.3">
      <c r="A55" s="193"/>
      <c r="B55" s="500"/>
      <c r="C55" s="480"/>
      <c r="D55" s="19" t="s">
        <v>5</v>
      </c>
      <c r="E55" s="489"/>
      <c r="F55" s="306"/>
      <c r="G55" s="305"/>
      <c r="H55" s="305"/>
      <c r="I55" s="305"/>
      <c r="J55" s="304"/>
      <c r="K55" s="306"/>
      <c r="L55" s="305"/>
      <c r="M55" s="305"/>
      <c r="N55" s="305"/>
      <c r="O55" s="304"/>
    </row>
    <row r="56" spans="1:15" ht="15.75" thickBot="1" x14ac:dyDescent="0.3">
      <c r="A56" s="193"/>
      <c r="B56" s="500"/>
      <c r="C56" s="480"/>
      <c r="D56" s="19" t="s">
        <v>189</v>
      </c>
      <c r="E56" s="192">
        <v>76694.600000000006</v>
      </c>
      <c r="F56" s="313">
        <f>E56-SUM(G56:J56)</f>
        <v>40006.588102616115</v>
      </c>
      <c r="G56" s="105"/>
      <c r="H56" s="105">
        <f t="shared" ref="H56:H58" si="15">(E56-G56-I56-J56)*(3900000/(E$124-G$124-I$124-J$124))</f>
        <v>36688.011897383891</v>
      </c>
      <c r="I56" s="105"/>
      <c r="J56" s="104"/>
      <c r="K56" s="313">
        <f t="shared" ref="K56:O58" si="16">F56/$E56*100</f>
        <v>52.163500562772491</v>
      </c>
      <c r="L56" s="105">
        <f t="shared" si="16"/>
        <v>0</v>
      </c>
      <c r="M56" s="105">
        <f t="shared" si="16"/>
        <v>47.836499437227509</v>
      </c>
      <c r="N56" s="105">
        <f t="shared" si="16"/>
        <v>0</v>
      </c>
      <c r="O56" s="104">
        <f t="shared" si="16"/>
        <v>0</v>
      </c>
    </row>
    <row r="57" spans="1:15" ht="15.75" thickBot="1" x14ac:dyDescent="0.3">
      <c r="A57" s="193"/>
      <c r="B57" s="500"/>
      <c r="C57" s="480"/>
      <c r="D57" s="19" t="s">
        <v>470</v>
      </c>
      <c r="E57" s="192">
        <v>5850</v>
      </c>
      <c r="F57" s="313">
        <f>E57-SUM(G57:J57)</f>
        <v>3051.5647829221907</v>
      </c>
      <c r="G57" s="105"/>
      <c r="H57" s="105">
        <f t="shared" si="15"/>
        <v>2798.4352170778093</v>
      </c>
      <c r="I57" s="105"/>
      <c r="J57" s="104"/>
      <c r="K57" s="313">
        <f t="shared" si="16"/>
        <v>52.163500562772491</v>
      </c>
      <c r="L57" s="105">
        <f t="shared" si="16"/>
        <v>0</v>
      </c>
      <c r="M57" s="105">
        <f t="shared" si="16"/>
        <v>47.836499437227509</v>
      </c>
      <c r="N57" s="105">
        <f t="shared" si="16"/>
        <v>0</v>
      </c>
      <c r="O57" s="104">
        <f t="shared" si="16"/>
        <v>0</v>
      </c>
    </row>
    <row r="58" spans="1:15" ht="15.75" thickBot="1" x14ac:dyDescent="0.3">
      <c r="A58" s="195"/>
      <c r="B58" s="574"/>
      <c r="C58" s="576"/>
      <c r="D58" s="19" t="s">
        <v>469</v>
      </c>
      <c r="E58" s="192">
        <v>71999.97</v>
      </c>
      <c r="F58" s="313">
        <f>E58-SUM(G58:J58)</f>
        <v>37557.704756146028</v>
      </c>
      <c r="G58" s="105"/>
      <c r="H58" s="105">
        <f t="shared" si="15"/>
        <v>34442.265243853974</v>
      </c>
      <c r="I58" s="105"/>
      <c r="J58" s="104"/>
      <c r="K58" s="313">
        <f t="shared" si="16"/>
        <v>52.163500562772491</v>
      </c>
      <c r="L58" s="105">
        <f t="shared" si="16"/>
        <v>0</v>
      </c>
      <c r="M58" s="105">
        <f t="shared" si="16"/>
        <v>47.836499437227502</v>
      </c>
      <c r="N58" s="105">
        <f t="shared" si="16"/>
        <v>0</v>
      </c>
      <c r="O58" s="104">
        <f t="shared" si="16"/>
        <v>0</v>
      </c>
    </row>
    <row r="59" spans="1:15" ht="26.25" thickBot="1" x14ac:dyDescent="0.3">
      <c r="A59" s="2">
        <v>754</v>
      </c>
      <c r="B59" s="2"/>
      <c r="C59" s="3"/>
      <c r="D59" s="2" t="s">
        <v>27</v>
      </c>
      <c r="E59" s="152">
        <v>23000</v>
      </c>
      <c r="F59" s="312"/>
      <c r="G59" s="311"/>
      <c r="H59" s="311"/>
      <c r="I59" s="311"/>
      <c r="J59" s="310"/>
      <c r="K59" s="312"/>
      <c r="L59" s="311"/>
      <c r="M59" s="311"/>
      <c r="N59" s="311"/>
      <c r="O59" s="310"/>
    </row>
    <row r="60" spans="1:15" ht="15.75" thickBot="1" x14ac:dyDescent="0.3">
      <c r="A60" s="528"/>
      <c r="B60" s="4">
        <v>75405</v>
      </c>
      <c r="C60" s="4"/>
      <c r="D60" s="4" t="s">
        <v>185</v>
      </c>
      <c r="E60" s="153">
        <v>15000</v>
      </c>
      <c r="F60" s="309"/>
      <c r="G60" s="308"/>
      <c r="H60" s="308"/>
      <c r="I60" s="308"/>
      <c r="J60" s="307"/>
      <c r="K60" s="309"/>
      <c r="L60" s="308"/>
      <c r="M60" s="308"/>
      <c r="N60" s="308"/>
      <c r="O60" s="307"/>
    </row>
    <row r="61" spans="1:15" ht="51" x14ac:dyDescent="0.25">
      <c r="A61" s="529"/>
      <c r="B61" s="482"/>
      <c r="C61" s="485">
        <v>6620</v>
      </c>
      <c r="D61" s="193" t="s">
        <v>468</v>
      </c>
      <c r="E61" s="488">
        <v>15000</v>
      </c>
      <c r="F61" s="309"/>
      <c r="G61" s="308"/>
      <c r="H61" s="308"/>
      <c r="I61" s="308"/>
      <c r="J61" s="307"/>
      <c r="K61" s="309"/>
      <c r="L61" s="308"/>
      <c r="M61" s="308"/>
      <c r="N61" s="308"/>
      <c r="O61" s="307"/>
    </row>
    <row r="62" spans="1:15" ht="15.75" thickBot="1" x14ac:dyDescent="0.3">
      <c r="A62" s="529"/>
      <c r="B62" s="483"/>
      <c r="C62" s="486"/>
      <c r="D62" s="195" t="s">
        <v>5</v>
      </c>
      <c r="E62" s="489"/>
      <c r="F62" s="306"/>
      <c r="G62" s="305"/>
      <c r="H62" s="305"/>
      <c r="I62" s="305"/>
      <c r="J62" s="304"/>
      <c r="K62" s="306"/>
      <c r="L62" s="305"/>
      <c r="M62" s="305"/>
      <c r="N62" s="305"/>
      <c r="O62" s="304"/>
    </row>
    <row r="63" spans="1:15" ht="15.75" thickBot="1" x14ac:dyDescent="0.3">
      <c r="A63" s="529"/>
      <c r="B63" s="484"/>
      <c r="C63" s="487"/>
      <c r="D63" s="195" t="s">
        <v>189</v>
      </c>
      <c r="E63" s="192">
        <v>15000</v>
      </c>
      <c r="F63" s="313">
        <f>E63-SUM(G63:J63)</f>
        <v>7824.5250844158736</v>
      </c>
      <c r="G63" s="105"/>
      <c r="H63" s="105">
        <f t="shared" ref="H63" si="17">(E63-G63-I63-J63)*(3900000/(E$124-G$124-I$124-J$124))</f>
        <v>7175.4749155841264</v>
      </c>
      <c r="I63" s="105"/>
      <c r="J63" s="104"/>
      <c r="K63" s="313">
        <f>F63/$E63*100</f>
        <v>52.163500562772491</v>
      </c>
      <c r="L63" s="105">
        <f>G63/$E63*100</f>
        <v>0</v>
      </c>
      <c r="M63" s="105">
        <f>H63/$E63*100</f>
        <v>47.836499437227509</v>
      </c>
      <c r="N63" s="105">
        <f>I63/$E63*100</f>
        <v>0</v>
      </c>
      <c r="O63" s="104">
        <f>J63/$E63*100</f>
        <v>0</v>
      </c>
    </row>
    <row r="64" spans="1:15" ht="15.75" thickBot="1" x14ac:dyDescent="0.3">
      <c r="A64" s="529"/>
      <c r="B64" s="4">
        <v>75416</v>
      </c>
      <c r="C64" s="5"/>
      <c r="D64" s="4" t="s">
        <v>467</v>
      </c>
      <c r="E64" s="153">
        <v>8000</v>
      </c>
      <c r="F64" s="312"/>
      <c r="G64" s="311"/>
      <c r="H64" s="311"/>
      <c r="I64" s="311"/>
      <c r="J64" s="310"/>
      <c r="K64" s="312"/>
      <c r="L64" s="311"/>
      <c r="M64" s="311"/>
      <c r="N64" s="311"/>
      <c r="O64" s="310"/>
    </row>
    <row r="65" spans="1:15" ht="25.5" x14ac:dyDescent="0.25">
      <c r="A65" s="529"/>
      <c r="B65" s="482"/>
      <c r="C65" s="485">
        <v>6060</v>
      </c>
      <c r="D65" s="193" t="s">
        <v>17</v>
      </c>
      <c r="E65" s="488">
        <v>8000</v>
      </c>
      <c r="F65" s="309"/>
      <c r="G65" s="308"/>
      <c r="H65" s="308"/>
      <c r="I65" s="308"/>
      <c r="J65" s="307"/>
      <c r="K65" s="309"/>
      <c r="L65" s="308"/>
      <c r="M65" s="308"/>
      <c r="N65" s="308"/>
      <c r="O65" s="307"/>
    </row>
    <row r="66" spans="1:15" ht="15.75" thickBot="1" x14ac:dyDescent="0.3">
      <c r="A66" s="529"/>
      <c r="B66" s="483"/>
      <c r="C66" s="486"/>
      <c r="D66" s="195" t="s">
        <v>5</v>
      </c>
      <c r="E66" s="489"/>
      <c r="F66" s="306"/>
      <c r="G66" s="305"/>
      <c r="H66" s="305"/>
      <c r="I66" s="305"/>
      <c r="J66" s="304"/>
      <c r="K66" s="306"/>
      <c r="L66" s="305"/>
      <c r="M66" s="305"/>
      <c r="N66" s="305"/>
      <c r="O66" s="304"/>
    </row>
    <row r="67" spans="1:15" ht="15.75" thickBot="1" x14ac:dyDescent="0.3">
      <c r="A67" s="530"/>
      <c r="B67" s="484"/>
      <c r="C67" s="487"/>
      <c r="D67" s="195" t="s">
        <v>189</v>
      </c>
      <c r="E67" s="192">
        <v>8000</v>
      </c>
      <c r="F67" s="313">
        <f>E67-SUM(G67:J67)</f>
        <v>4173.0800450217994</v>
      </c>
      <c r="G67" s="105"/>
      <c r="H67" s="105">
        <f t="shared" ref="H67" si="18">(E67-G67-I67-J67)*(3900000/(E$124-G$124-I$124-J$124))</f>
        <v>3826.9199549782006</v>
      </c>
      <c r="I67" s="105"/>
      <c r="J67" s="104"/>
      <c r="K67" s="313">
        <f>F67/$E67*100</f>
        <v>52.163500562772491</v>
      </c>
      <c r="L67" s="105">
        <f>G67/$E67*100</f>
        <v>0</v>
      </c>
      <c r="M67" s="105">
        <f>H67/$E67*100</f>
        <v>47.836499437227509</v>
      </c>
      <c r="N67" s="105">
        <f>I67/$E67*100</f>
        <v>0</v>
      </c>
      <c r="O67" s="104">
        <f>J67/$E67*100</f>
        <v>0</v>
      </c>
    </row>
    <row r="68" spans="1:15" ht="15.75" thickBot="1" x14ac:dyDescent="0.3">
      <c r="A68" s="2">
        <v>801</v>
      </c>
      <c r="B68" s="2"/>
      <c r="C68" s="3"/>
      <c r="D68" s="2" t="s">
        <v>33</v>
      </c>
      <c r="E68" s="152">
        <v>486015.13</v>
      </c>
      <c r="F68" s="312"/>
      <c r="G68" s="311"/>
      <c r="H68" s="311"/>
      <c r="I68" s="311"/>
      <c r="J68" s="310"/>
      <c r="K68" s="312"/>
      <c r="L68" s="311"/>
      <c r="M68" s="311"/>
      <c r="N68" s="311"/>
      <c r="O68" s="310"/>
    </row>
    <row r="69" spans="1:15" ht="15.75" thickBot="1" x14ac:dyDescent="0.3">
      <c r="A69" s="193" t="s">
        <v>148</v>
      </c>
      <c r="B69" s="4">
        <v>80195</v>
      </c>
      <c r="C69" s="5"/>
      <c r="D69" s="4" t="s">
        <v>20</v>
      </c>
      <c r="E69" s="153">
        <v>486015.13</v>
      </c>
      <c r="F69" s="309"/>
      <c r="G69" s="308"/>
      <c r="H69" s="308"/>
      <c r="I69" s="308"/>
      <c r="J69" s="307"/>
      <c r="K69" s="309"/>
      <c r="L69" s="308"/>
      <c r="M69" s="308"/>
      <c r="N69" s="308"/>
      <c r="O69" s="307"/>
    </row>
    <row r="70" spans="1:15" x14ac:dyDescent="0.25">
      <c r="A70" s="193" t="s">
        <v>148</v>
      </c>
      <c r="B70" s="482"/>
      <c r="C70" s="485">
        <v>6050</v>
      </c>
      <c r="D70" s="193" t="s">
        <v>8</v>
      </c>
      <c r="E70" s="488">
        <v>486015.13</v>
      </c>
      <c r="F70" s="309"/>
      <c r="G70" s="308"/>
      <c r="H70" s="308"/>
      <c r="I70" s="308"/>
      <c r="J70" s="307"/>
      <c r="K70" s="309"/>
      <c r="L70" s="308"/>
      <c r="M70" s="308"/>
      <c r="N70" s="308"/>
      <c r="O70" s="307"/>
    </row>
    <row r="71" spans="1:15" ht="15.75" thickBot="1" x14ac:dyDescent="0.3">
      <c r="A71" s="193" t="s">
        <v>148</v>
      </c>
      <c r="B71" s="483"/>
      <c r="C71" s="486"/>
      <c r="D71" s="195" t="s">
        <v>5</v>
      </c>
      <c r="E71" s="489"/>
      <c r="F71" s="306"/>
      <c r="G71" s="305"/>
      <c r="H71" s="305"/>
      <c r="I71" s="305"/>
      <c r="J71" s="304"/>
      <c r="K71" s="306"/>
      <c r="L71" s="305"/>
      <c r="M71" s="305"/>
      <c r="N71" s="305"/>
      <c r="O71" s="304"/>
    </row>
    <row r="72" spans="1:15" ht="15.75" thickBot="1" x14ac:dyDescent="0.3">
      <c r="A72" s="193" t="s">
        <v>148</v>
      </c>
      <c r="B72" s="483"/>
      <c r="C72" s="486"/>
      <c r="D72" s="195" t="s">
        <v>466</v>
      </c>
      <c r="E72" s="192">
        <v>150000</v>
      </c>
      <c r="F72" s="313">
        <f>E72-SUM(G72:J72)</f>
        <v>78245.250844158742</v>
      </c>
      <c r="G72" s="105"/>
      <c r="H72" s="105">
        <f t="shared" ref="H72:H73" si="19">(E72-G72-I72-J72)*(3900000/(E$124-G$124-I$124-J$124))</f>
        <v>71754.749155841258</v>
      </c>
      <c r="I72" s="105"/>
      <c r="J72" s="104"/>
      <c r="K72" s="313">
        <f t="shared" ref="K72:O73" si="20">F72/$E72*100</f>
        <v>52.163500562772491</v>
      </c>
      <c r="L72" s="105">
        <f t="shared" si="20"/>
        <v>0</v>
      </c>
      <c r="M72" s="105">
        <f t="shared" si="20"/>
        <v>47.836499437227502</v>
      </c>
      <c r="N72" s="105">
        <f t="shared" si="20"/>
        <v>0</v>
      </c>
      <c r="O72" s="104">
        <f t="shared" si="20"/>
        <v>0</v>
      </c>
    </row>
    <row r="73" spans="1:15" ht="15.75" thickBot="1" x14ac:dyDescent="0.3">
      <c r="A73" s="195"/>
      <c r="B73" s="484"/>
      <c r="C73" s="487"/>
      <c r="D73" s="195" t="s">
        <v>465</v>
      </c>
      <c r="E73" s="192">
        <v>336015.13</v>
      </c>
      <c r="F73" s="313">
        <f>E73-SUM(G73:J73)</f>
        <v>35761.470263317111</v>
      </c>
      <c r="G73" s="105"/>
      <c r="H73" s="105">
        <f t="shared" si="19"/>
        <v>32795.029736682874</v>
      </c>
      <c r="I73" s="105">
        <v>207458.63</v>
      </c>
      <c r="J73" s="104">
        <v>60000</v>
      </c>
      <c r="K73" s="313">
        <f t="shared" si="20"/>
        <v>10.64281547777837</v>
      </c>
      <c r="L73" s="105">
        <f t="shared" si="20"/>
        <v>0</v>
      </c>
      <c r="M73" s="105">
        <f t="shared" si="20"/>
        <v>9.7599860270229133</v>
      </c>
      <c r="N73" s="105">
        <f t="shared" si="20"/>
        <v>61.740859704740082</v>
      </c>
      <c r="O73" s="104">
        <f t="shared" si="20"/>
        <v>17.856338790458633</v>
      </c>
    </row>
    <row r="74" spans="1:15" ht="15.75" thickBot="1" x14ac:dyDescent="0.3">
      <c r="A74" s="2">
        <v>851</v>
      </c>
      <c r="B74" s="2"/>
      <c r="C74" s="3"/>
      <c r="D74" s="2" t="s">
        <v>422</v>
      </c>
      <c r="E74" s="152">
        <v>75000</v>
      </c>
      <c r="F74" s="312"/>
      <c r="G74" s="311"/>
      <c r="H74" s="311"/>
      <c r="I74" s="311"/>
      <c r="J74" s="310"/>
      <c r="K74" s="312"/>
      <c r="L74" s="311"/>
      <c r="M74" s="311"/>
      <c r="N74" s="311"/>
      <c r="O74" s="310"/>
    </row>
    <row r="75" spans="1:15" ht="15.75" thickBot="1" x14ac:dyDescent="0.3">
      <c r="A75" s="193" t="s">
        <v>148</v>
      </c>
      <c r="B75" s="4">
        <v>85111</v>
      </c>
      <c r="C75" s="5"/>
      <c r="D75" s="4" t="s">
        <v>464</v>
      </c>
      <c r="E75" s="153">
        <v>75000</v>
      </c>
      <c r="F75" s="309"/>
      <c r="G75" s="308"/>
      <c r="H75" s="308"/>
      <c r="I75" s="308"/>
      <c r="J75" s="307"/>
      <c r="K75" s="309"/>
      <c r="L75" s="308"/>
      <c r="M75" s="308"/>
      <c r="N75" s="308"/>
      <c r="O75" s="307"/>
    </row>
    <row r="76" spans="1:15" ht="51" x14ac:dyDescent="0.25">
      <c r="A76" s="193" t="s">
        <v>148</v>
      </c>
      <c r="B76" s="482"/>
      <c r="C76" s="485">
        <v>6300</v>
      </c>
      <c r="D76" s="193" t="s">
        <v>4</v>
      </c>
      <c r="E76" s="488">
        <v>75000</v>
      </c>
      <c r="F76" s="309"/>
      <c r="G76" s="308"/>
      <c r="H76" s="308"/>
      <c r="I76" s="308"/>
      <c r="J76" s="307"/>
      <c r="K76" s="309"/>
      <c r="L76" s="308"/>
      <c r="M76" s="308"/>
      <c r="N76" s="308"/>
      <c r="O76" s="307"/>
    </row>
    <row r="77" spans="1:15" ht="15.75" thickBot="1" x14ac:dyDescent="0.3">
      <c r="A77" s="193" t="s">
        <v>148</v>
      </c>
      <c r="B77" s="483"/>
      <c r="C77" s="486"/>
      <c r="D77" s="195" t="s">
        <v>5</v>
      </c>
      <c r="E77" s="489"/>
      <c r="F77" s="306"/>
      <c r="G77" s="305"/>
      <c r="H77" s="305"/>
      <c r="I77" s="305"/>
      <c r="J77" s="304"/>
      <c r="K77" s="306"/>
      <c r="L77" s="305"/>
      <c r="M77" s="305"/>
      <c r="N77" s="305"/>
      <c r="O77" s="304"/>
    </row>
    <row r="78" spans="1:15" ht="15.75" thickBot="1" x14ac:dyDescent="0.3">
      <c r="A78" s="195"/>
      <c r="B78" s="484"/>
      <c r="C78" s="487"/>
      <c r="D78" s="195" t="s">
        <v>463</v>
      </c>
      <c r="E78" s="192">
        <v>75000</v>
      </c>
      <c r="F78" s="313">
        <f>E78-SUM(G78:J78)</f>
        <v>39122.625422079371</v>
      </c>
      <c r="G78" s="105"/>
      <c r="H78" s="105">
        <f t="shared" ref="H78" si="21">(E78-G78-I78-J78)*(3900000/(E$124-G$124-I$124-J$124))</f>
        <v>35877.374577920629</v>
      </c>
      <c r="I78" s="105"/>
      <c r="J78" s="104"/>
      <c r="K78" s="313">
        <f>F78/$E78*100</f>
        <v>52.163500562772491</v>
      </c>
      <c r="L78" s="105">
        <f>G78/$E78*100</f>
        <v>0</v>
      </c>
      <c r="M78" s="105">
        <f>H78/$E78*100</f>
        <v>47.836499437227502</v>
      </c>
      <c r="N78" s="105">
        <f>I78/$E78*100</f>
        <v>0</v>
      </c>
      <c r="O78" s="104">
        <f>J78/$E78*100</f>
        <v>0</v>
      </c>
    </row>
    <row r="79" spans="1:15" ht="15.75" thickBot="1" x14ac:dyDescent="0.3">
      <c r="A79" s="2">
        <v>852</v>
      </c>
      <c r="B79" s="2"/>
      <c r="C79" s="3"/>
      <c r="D79" s="2" t="s">
        <v>419</v>
      </c>
      <c r="E79" s="152">
        <v>4840</v>
      </c>
      <c r="F79" s="312"/>
      <c r="G79" s="311"/>
      <c r="H79" s="311"/>
      <c r="I79" s="311"/>
      <c r="J79" s="310"/>
      <c r="K79" s="312"/>
      <c r="L79" s="311"/>
      <c r="M79" s="311"/>
      <c r="N79" s="311"/>
      <c r="O79" s="310"/>
    </row>
    <row r="80" spans="1:15" ht="15.75" thickBot="1" x14ac:dyDescent="0.3">
      <c r="A80" s="193" t="s">
        <v>148</v>
      </c>
      <c r="B80" s="4">
        <v>85203</v>
      </c>
      <c r="C80" s="5"/>
      <c r="D80" s="4" t="s">
        <v>462</v>
      </c>
      <c r="E80" s="153">
        <v>4840</v>
      </c>
      <c r="F80" s="309"/>
      <c r="G80" s="308"/>
      <c r="H80" s="308"/>
      <c r="I80" s="308"/>
      <c r="J80" s="307"/>
      <c r="K80" s="309"/>
      <c r="L80" s="308"/>
      <c r="M80" s="308"/>
      <c r="N80" s="308"/>
      <c r="O80" s="307"/>
    </row>
    <row r="81" spans="1:15" ht="25.5" x14ac:dyDescent="0.25">
      <c r="A81" s="193" t="s">
        <v>148</v>
      </c>
      <c r="B81" s="482"/>
      <c r="C81" s="485">
        <v>6060</v>
      </c>
      <c r="D81" s="193" t="s">
        <v>17</v>
      </c>
      <c r="E81" s="488">
        <v>4840</v>
      </c>
      <c r="F81" s="309"/>
      <c r="G81" s="308"/>
      <c r="H81" s="308"/>
      <c r="I81" s="308"/>
      <c r="J81" s="307"/>
      <c r="K81" s="309"/>
      <c r="L81" s="308"/>
      <c r="M81" s="308"/>
      <c r="N81" s="308"/>
      <c r="O81" s="307"/>
    </row>
    <row r="82" spans="1:15" ht="15.75" thickBot="1" x14ac:dyDescent="0.3">
      <c r="A82" s="193" t="s">
        <v>148</v>
      </c>
      <c r="B82" s="483"/>
      <c r="C82" s="486"/>
      <c r="D82" s="195" t="s">
        <v>5</v>
      </c>
      <c r="E82" s="489"/>
      <c r="F82" s="306"/>
      <c r="G82" s="305"/>
      <c r="H82" s="305"/>
      <c r="I82" s="305"/>
      <c r="J82" s="304"/>
      <c r="K82" s="306"/>
      <c r="L82" s="305"/>
      <c r="M82" s="305"/>
      <c r="N82" s="305"/>
      <c r="O82" s="304"/>
    </row>
    <row r="83" spans="1:15" ht="15.75" thickBot="1" x14ac:dyDescent="0.3">
      <c r="A83" s="195"/>
      <c r="B83" s="484"/>
      <c r="C83" s="487"/>
      <c r="D83" s="195" t="s">
        <v>461</v>
      </c>
      <c r="E83" s="192">
        <v>4840</v>
      </c>
      <c r="F83" s="313">
        <f>E83-SUM(G83:J83)</f>
        <v>2524.7134272381886</v>
      </c>
      <c r="G83" s="105"/>
      <c r="H83" s="105">
        <f t="shared" ref="H83" si="22">(E83-G83-I83-J83)*(3900000/(E$124-G$124-I$124-J$124))</f>
        <v>2315.2865727618114</v>
      </c>
      <c r="I83" s="105"/>
      <c r="J83" s="104"/>
      <c r="K83" s="313">
        <f>F83/$E83*100</f>
        <v>52.163500562772491</v>
      </c>
      <c r="L83" s="105">
        <f>G83/$E83*100</f>
        <v>0</v>
      </c>
      <c r="M83" s="105">
        <f>H83/$E83*100</f>
        <v>47.836499437227509</v>
      </c>
      <c r="N83" s="105">
        <f>I83/$E83*100</f>
        <v>0</v>
      </c>
      <c r="O83" s="104">
        <f>J83/$E83*100</f>
        <v>0</v>
      </c>
    </row>
    <row r="84" spans="1:15" ht="15.75" thickBot="1" x14ac:dyDescent="0.3">
      <c r="A84" s="2">
        <v>900</v>
      </c>
      <c r="B84" s="2"/>
      <c r="C84" s="3"/>
      <c r="D84" s="2" t="s">
        <v>37</v>
      </c>
      <c r="E84" s="152">
        <v>795160.7</v>
      </c>
      <c r="F84" s="312"/>
      <c r="G84" s="311"/>
      <c r="H84" s="311"/>
      <c r="I84" s="311"/>
      <c r="J84" s="310"/>
      <c r="K84" s="312"/>
      <c r="L84" s="311"/>
      <c r="M84" s="311"/>
      <c r="N84" s="311"/>
      <c r="O84" s="310"/>
    </row>
    <row r="85" spans="1:15" ht="15.75" thickBot="1" x14ac:dyDescent="0.3">
      <c r="A85" s="193" t="s">
        <v>148</v>
      </c>
      <c r="B85" s="4">
        <v>90002</v>
      </c>
      <c r="C85" s="5"/>
      <c r="D85" s="4" t="s">
        <v>377</v>
      </c>
      <c r="E85" s="153">
        <v>250000</v>
      </c>
      <c r="F85" s="309"/>
      <c r="G85" s="308"/>
      <c r="H85" s="308"/>
      <c r="I85" s="308"/>
      <c r="J85" s="307"/>
      <c r="K85" s="309"/>
      <c r="L85" s="308"/>
      <c r="M85" s="308"/>
      <c r="N85" s="308"/>
      <c r="O85" s="307"/>
    </row>
    <row r="86" spans="1:15" ht="25.5" x14ac:dyDescent="0.25">
      <c r="A86" s="193" t="s">
        <v>148</v>
      </c>
      <c r="B86" s="482"/>
      <c r="C86" s="485">
        <v>6010</v>
      </c>
      <c r="D86" s="193" t="s">
        <v>460</v>
      </c>
      <c r="E86" s="488">
        <v>250000</v>
      </c>
      <c r="F86" s="309"/>
      <c r="G86" s="308"/>
      <c r="H86" s="308"/>
      <c r="I86" s="308"/>
      <c r="J86" s="307"/>
      <c r="K86" s="309"/>
      <c r="L86" s="308"/>
      <c r="M86" s="308"/>
      <c r="N86" s="308"/>
      <c r="O86" s="307"/>
    </row>
    <row r="87" spans="1:15" ht="15.75" thickBot="1" x14ac:dyDescent="0.3">
      <c r="A87" s="193" t="s">
        <v>148</v>
      </c>
      <c r="B87" s="483"/>
      <c r="C87" s="486"/>
      <c r="D87" s="195" t="s">
        <v>5</v>
      </c>
      <c r="E87" s="489"/>
      <c r="F87" s="306"/>
      <c r="G87" s="305"/>
      <c r="H87" s="305"/>
      <c r="I87" s="305"/>
      <c r="J87" s="304"/>
      <c r="K87" s="306"/>
      <c r="L87" s="305"/>
      <c r="M87" s="305"/>
      <c r="N87" s="305"/>
      <c r="O87" s="304"/>
    </row>
    <row r="88" spans="1:15" ht="26.25" thickBot="1" x14ac:dyDescent="0.3">
      <c r="A88" s="193" t="s">
        <v>148</v>
      </c>
      <c r="B88" s="484"/>
      <c r="C88" s="487"/>
      <c r="D88" s="195" t="s">
        <v>459</v>
      </c>
      <c r="E88" s="192">
        <v>250000</v>
      </c>
      <c r="F88" s="313">
        <f>E88-SUM(G88:J88)</f>
        <v>26081.750281386252</v>
      </c>
      <c r="G88" s="105">
        <v>200000</v>
      </c>
      <c r="H88" s="105">
        <f t="shared" ref="H88" si="23">(E88-G88-I88-J88)*(3900000/(E$124-G$124-I$124-J$124))</f>
        <v>23918.249718613755</v>
      </c>
      <c r="I88" s="105"/>
      <c r="J88" s="104"/>
      <c r="K88" s="313">
        <f>F88/$E88*100</f>
        <v>10.432700112554501</v>
      </c>
      <c r="L88" s="105">
        <f>G88/$E88*100</f>
        <v>80</v>
      </c>
      <c r="M88" s="105">
        <f>H88/$E88*100</f>
        <v>9.5672998874455022</v>
      </c>
      <c r="N88" s="105">
        <f>I88/$E88*100</f>
        <v>0</v>
      </c>
      <c r="O88" s="104">
        <f>J88/$E88*100</f>
        <v>0</v>
      </c>
    </row>
    <row r="89" spans="1:15" ht="15.75" thickBot="1" x14ac:dyDescent="0.3">
      <c r="A89" s="193" t="s">
        <v>148</v>
      </c>
      <c r="B89" s="4">
        <v>90004</v>
      </c>
      <c r="C89" s="5"/>
      <c r="D89" s="4" t="s">
        <v>199</v>
      </c>
      <c r="E89" s="153">
        <v>75703.070000000007</v>
      </c>
      <c r="F89" s="312"/>
      <c r="G89" s="311"/>
      <c r="H89" s="311"/>
      <c r="I89" s="311"/>
      <c r="J89" s="310"/>
      <c r="K89" s="312"/>
      <c r="L89" s="311"/>
      <c r="M89" s="311"/>
      <c r="N89" s="311"/>
      <c r="O89" s="310"/>
    </row>
    <row r="90" spans="1:15" ht="25.5" x14ac:dyDescent="0.25">
      <c r="A90" s="193" t="s">
        <v>148</v>
      </c>
      <c r="B90" s="482"/>
      <c r="C90" s="485">
        <v>6060</v>
      </c>
      <c r="D90" s="193" t="s">
        <v>17</v>
      </c>
      <c r="E90" s="488">
        <v>75703.070000000007</v>
      </c>
      <c r="F90" s="309"/>
      <c r="G90" s="308"/>
      <c r="H90" s="308"/>
      <c r="I90" s="308"/>
      <c r="J90" s="307"/>
      <c r="K90" s="309"/>
      <c r="L90" s="308"/>
      <c r="M90" s="308"/>
      <c r="N90" s="308"/>
      <c r="O90" s="307"/>
    </row>
    <row r="91" spans="1:15" ht="15.75" thickBot="1" x14ac:dyDescent="0.3">
      <c r="A91" s="193" t="s">
        <v>148</v>
      </c>
      <c r="B91" s="483"/>
      <c r="C91" s="486"/>
      <c r="D91" s="195" t="s">
        <v>5</v>
      </c>
      <c r="E91" s="489"/>
      <c r="F91" s="306"/>
      <c r="G91" s="305"/>
      <c r="H91" s="305"/>
      <c r="I91" s="305"/>
      <c r="J91" s="304"/>
      <c r="K91" s="306"/>
      <c r="L91" s="305"/>
      <c r="M91" s="305"/>
      <c r="N91" s="305"/>
      <c r="O91" s="304"/>
    </row>
    <row r="92" spans="1:15" ht="15.75" thickBot="1" x14ac:dyDescent="0.3">
      <c r="A92" s="193" t="s">
        <v>148</v>
      </c>
      <c r="B92" s="484"/>
      <c r="C92" s="487"/>
      <c r="D92" s="195" t="s">
        <v>454</v>
      </c>
      <c r="E92" s="192">
        <v>75703.070000000007</v>
      </c>
      <c r="F92" s="313">
        <f>E92-SUM(G92:J92)</f>
        <v>39489.371345486055</v>
      </c>
      <c r="G92" s="105"/>
      <c r="H92" s="105">
        <f t="shared" ref="H92" si="24">(E92-G92-I92-J92)*(3900000/(E$124-G$124-I$124-J$124))</f>
        <v>36213.698654513952</v>
      </c>
      <c r="I92" s="105"/>
      <c r="J92" s="104"/>
      <c r="K92" s="313">
        <f>F92/$E92*100</f>
        <v>52.163500562772491</v>
      </c>
      <c r="L92" s="105">
        <f>G92/$E92*100</f>
        <v>0</v>
      </c>
      <c r="M92" s="105">
        <f>H92/$E92*100</f>
        <v>47.836499437227509</v>
      </c>
      <c r="N92" s="105">
        <f>I92/$E92*100</f>
        <v>0</v>
      </c>
      <c r="O92" s="104">
        <f>J92/$E92*100</f>
        <v>0</v>
      </c>
    </row>
    <row r="93" spans="1:15" ht="15.75" thickBot="1" x14ac:dyDescent="0.3">
      <c r="A93" s="193" t="s">
        <v>148</v>
      </c>
      <c r="B93" s="4">
        <v>90015</v>
      </c>
      <c r="C93" s="5"/>
      <c r="D93" s="4" t="s">
        <v>47</v>
      </c>
      <c r="E93" s="153">
        <v>350390.63</v>
      </c>
      <c r="F93" s="312"/>
      <c r="G93" s="311"/>
      <c r="H93" s="311"/>
      <c r="I93" s="311"/>
      <c r="J93" s="310"/>
      <c r="K93" s="312"/>
      <c r="L93" s="311"/>
      <c r="M93" s="311"/>
      <c r="N93" s="311"/>
      <c r="O93" s="310"/>
    </row>
    <row r="94" spans="1:15" x14ac:dyDescent="0.25">
      <c r="A94" s="193" t="s">
        <v>148</v>
      </c>
      <c r="B94" s="482"/>
      <c r="C94" s="485">
        <v>6050</v>
      </c>
      <c r="D94" s="193" t="s">
        <v>8</v>
      </c>
      <c r="E94" s="488">
        <v>350390.63</v>
      </c>
      <c r="F94" s="309"/>
      <c r="G94" s="308"/>
      <c r="H94" s="308"/>
      <c r="I94" s="308"/>
      <c r="J94" s="307"/>
      <c r="K94" s="309"/>
      <c r="L94" s="308"/>
      <c r="M94" s="308"/>
      <c r="N94" s="308"/>
      <c r="O94" s="307"/>
    </row>
    <row r="95" spans="1:15" ht="15.75" thickBot="1" x14ac:dyDescent="0.3">
      <c r="A95" s="193" t="s">
        <v>148</v>
      </c>
      <c r="B95" s="483"/>
      <c r="C95" s="486"/>
      <c r="D95" s="195" t="s">
        <v>5</v>
      </c>
      <c r="E95" s="489"/>
      <c r="F95" s="306"/>
      <c r="G95" s="305"/>
      <c r="H95" s="305"/>
      <c r="I95" s="305"/>
      <c r="J95" s="304"/>
      <c r="K95" s="306"/>
      <c r="L95" s="305"/>
      <c r="M95" s="305"/>
      <c r="N95" s="305"/>
      <c r="O95" s="304"/>
    </row>
    <row r="96" spans="1:15" ht="15.75" thickBot="1" x14ac:dyDescent="0.3">
      <c r="A96" s="193" t="s">
        <v>148</v>
      </c>
      <c r="B96" s="483"/>
      <c r="C96" s="486"/>
      <c r="D96" s="195" t="s">
        <v>458</v>
      </c>
      <c r="E96" s="192">
        <v>99357.17</v>
      </c>
      <c r="F96" s="313">
        <f>E96-SUM(G96:J96)</f>
        <v>51828.177932104823</v>
      </c>
      <c r="G96" s="105"/>
      <c r="H96" s="105">
        <f t="shared" ref="H96:H98" si="25">(E96-G96-I96-J96)*(3900000/(E$124-G$124-I$124-J$124))</f>
        <v>47528.992067895175</v>
      </c>
      <c r="I96" s="105"/>
      <c r="J96" s="104"/>
      <c r="K96" s="313">
        <f t="shared" ref="K96:O98" si="26">F96/$E96*100</f>
        <v>52.163500562772491</v>
      </c>
      <c r="L96" s="105">
        <f t="shared" si="26"/>
        <v>0</v>
      </c>
      <c r="M96" s="105">
        <f t="shared" si="26"/>
        <v>47.836499437227502</v>
      </c>
      <c r="N96" s="105">
        <f t="shared" si="26"/>
        <v>0</v>
      </c>
      <c r="O96" s="104">
        <f t="shared" si="26"/>
        <v>0</v>
      </c>
    </row>
    <row r="97" spans="1:15" ht="15.75" thickBot="1" x14ac:dyDescent="0.3">
      <c r="A97" s="193" t="s">
        <v>148</v>
      </c>
      <c r="B97" s="483"/>
      <c r="C97" s="486"/>
      <c r="D97" s="195" t="s">
        <v>457</v>
      </c>
      <c r="E97" s="192">
        <v>51033.77</v>
      </c>
      <c r="F97" s="313">
        <f>E97-SUM(G97:J97)</f>
        <v>26621.000901154017</v>
      </c>
      <c r="G97" s="105"/>
      <c r="H97" s="105">
        <f t="shared" si="25"/>
        <v>24412.76909884598</v>
      </c>
      <c r="I97" s="105"/>
      <c r="J97" s="104"/>
      <c r="K97" s="313">
        <f t="shared" si="26"/>
        <v>52.163500562772491</v>
      </c>
      <c r="L97" s="105">
        <f t="shared" si="26"/>
        <v>0</v>
      </c>
      <c r="M97" s="105">
        <f t="shared" si="26"/>
        <v>47.836499437227509</v>
      </c>
      <c r="N97" s="105">
        <f t="shared" si="26"/>
        <v>0</v>
      </c>
      <c r="O97" s="104">
        <f t="shared" si="26"/>
        <v>0</v>
      </c>
    </row>
    <row r="98" spans="1:15" ht="15.75" thickBot="1" x14ac:dyDescent="0.3">
      <c r="A98" s="193" t="s">
        <v>148</v>
      </c>
      <c r="B98" s="484"/>
      <c r="C98" s="487"/>
      <c r="D98" s="195" t="s">
        <v>204</v>
      </c>
      <c r="E98" s="192">
        <v>199999.69</v>
      </c>
      <c r="F98" s="313">
        <f>E98-SUM(G98:J98)</f>
        <v>104326.83941869324</v>
      </c>
      <c r="G98" s="105"/>
      <c r="H98" s="105">
        <f t="shared" si="25"/>
        <v>95672.85058130676</v>
      </c>
      <c r="I98" s="105"/>
      <c r="J98" s="104"/>
      <c r="K98" s="313">
        <f t="shared" si="26"/>
        <v>52.163500562772491</v>
      </c>
      <c r="L98" s="105">
        <f t="shared" si="26"/>
        <v>0</v>
      </c>
      <c r="M98" s="105">
        <f t="shared" si="26"/>
        <v>47.836499437227509</v>
      </c>
      <c r="N98" s="105">
        <f t="shared" si="26"/>
        <v>0</v>
      </c>
      <c r="O98" s="104">
        <f t="shared" si="26"/>
        <v>0</v>
      </c>
    </row>
    <row r="99" spans="1:15" ht="15.75" thickBot="1" x14ac:dyDescent="0.3">
      <c r="A99" s="193"/>
      <c r="B99" s="4">
        <v>90095</v>
      </c>
      <c r="C99" s="5"/>
      <c r="D99" s="4" t="s">
        <v>20</v>
      </c>
      <c r="E99" s="153">
        <v>119067</v>
      </c>
      <c r="F99" s="312"/>
      <c r="G99" s="311"/>
      <c r="H99" s="311"/>
      <c r="I99" s="311"/>
      <c r="J99" s="310"/>
      <c r="K99" s="312"/>
      <c r="L99" s="311"/>
      <c r="M99" s="311"/>
      <c r="N99" s="311"/>
      <c r="O99" s="310"/>
    </row>
    <row r="100" spans="1:15" x14ac:dyDescent="0.25">
      <c r="A100" s="193"/>
      <c r="B100" s="482"/>
      <c r="C100" s="485">
        <v>6050</v>
      </c>
      <c r="D100" s="193" t="s">
        <v>8</v>
      </c>
      <c r="E100" s="488">
        <v>119067</v>
      </c>
      <c r="F100" s="309"/>
      <c r="G100" s="308"/>
      <c r="H100" s="308"/>
      <c r="I100" s="308"/>
      <c r="J100" s="307"/>
      <c r="K100" s="309"/>
      <c r="L100" s="308"/>
      <c r="M100" s="308"/>
      <c r="N100" s="308"/>
      <c r="O100" s="307"/>
    </row>
    <row r="101" spans="1:15" ht="15.75" thickBot="1" x14ac:dyDescent="0.3">
      <c r="A101" s="193"/>
      <c r="B101" s="483"/>
      <c r="C101" s="486"/>
      <c r="D101" s="195" t="s">
        <v>5</v>
      </c>
      <c r="E101" s="489"/>
      <c r="F101" s="306"/>
      <c r="G101" s="305"/>
      <c r="H101" s="305"/>
      <c r="I101" s="305"/>
      <c r="J101" s="304"/>
      <c r="K101" s="306"/>
      <c r="L101" s="305"/>
      <c r="M101" s="305"/>
      <c r="N101" s="305"/>
      <c r="O101" s="304"/>
    </row>
    <row r="102" spans="1:15" ht="26.25" thickBot="1" x14ac:dyDescent="0.3">
      <c r="A102" s="195"/>
      <c r="B102" s="484"/>
      <c r="C102" s="487"/>
      <c r="D102" s="195" t="s">
        <v>456</v>
      </c>
      <c r="E102" s="192">
        <v>119067</v>
      </c>
      <c r="F102" s="313">
        <f>E102-SUM(G102:J102)</f>
        <v>62109.515215076324</v>
      </c>
      <c r="G102" s="105"/>
      <c r="H102" s="105">
        <f t="shared" ref="H102" si="27">(E102-G102-I102-J102)*(3900000/(E$124-G$124-I$124-J$124))</f>
        <v>56957.484784923676</v>
      </c>
      <c r="I102" s="105"/>
      <c r="J102" s="104"/>
      <c r="K102" s="313">
        <f>F102/$E102*100</f>
        <v>52.163500562772491</v>
      </c>
      <c r="L102" s="105">
        <f>G102/$E102*100</f>
        <v>0</v>
      </c>
      <c r="M102" s="105">
        <f>H102/$E102*100</f>
        <v>47.836499437227509</v>
      </c>
      <c r="N102" s="105">
        <f>I102/$E102*100</f>
        <v>0</v>
      </c>
      <c r="O102" s="104">
        <f>J102/$E102*100</f>
        <v>0</v>
      </c>
    </row>
    <row r="103" spans="1:15" ht="15.75" thickBot="1" x14ac:dyDescent="0.3">
      <c r="A103" s="2">
        <v>921</v>
      </c>
      <c r="B103" s="2"/>
      <c r="C103" s="3"/>
      <c r="D103" s="2" t="s">
        <v>55</v>
      </c>
      <c r="E103" s="152">
        <v>420235.4</v>
      </c>
      <c r="F103" s="312"/>
      <c r="G103" s="311"/>
      <c r="H103" s="311"/>
      <c r="I103" s="311"/>
      <c r="J103" s="310"/>
      <c r="K103" s="312"/>
      <c r="L103" s="311"/>
      <c r="M103" s="311"/>
      <c r="N103" s="311"/>
      <c r="O103" s="310"/>
    </row>
    <row r="104" spans="1:15" ht="15.75" thickBot="1" x14ac:dyDescent="0.3">
      <c r="A104" s="193" t="s">
        <v>148</v>
      </c>
      <c r="B104" s="4">
        <v>92109</v>
      </c>
      <c r="C104" s="5"/>
      <c r="D104" s="4" t="s">
        <v>56</v>
      </c>
      <c r="E104" s="153">
        <v>164115.4</v>
      </c>
      <c r="F104" s="309"/>
      <c r="G104" s="308"/>
      <c r="H104" s="308"/>
      <c r="I104" s="308"/>
      <c r="J104" s="307"/>
      <c r="K104" s="309"/>
      <c r="L104" s="308"/>
      <c r="M104" s="308"/>
      <c r="N104" s="308"/>
      <c r="O104" s="307"/>
    </row>
    <row r="105" spans="1:15" ht="25.5" x14ac:dyDescent="0.25">
      <c r="A105" s="193" t="s">
        <v>148</v>
      </c>
      <c r="B105" s="485"/>
      <c r="C105" s="485">
        <v>6060</v>
      </c>
      <c r="D105" s="193" t="s">
        <v>455</v>
      </c>
      <c r="E105" s="488">
        <v>14115.4</v>
      </c>
      <c r="F105" s="309"/>
      <c r="G105" s="308"/>
      <c r="H105" s="308"/>
      <c r="I105" s="308"/>
      <c r="J105" s="307"/>
      <c r="K105" s="309"/>
      <c r="L105" s="308"/>
      <c r="M105" s="308"/>
      <c r="N105" s="308"/>
      <c r="O105" s="307"/>
    </row>
    <row r="106" spans="1:15" ht="15.75" thickBot="1" x14ac:dyDescent="0.3">
      <c r="A106" s="193" t="s">
        <v>148</v>
      </c>
      <c r="B106" s="486"/>
      <c r="C106" s="486"/>
      <c r="D106" s="195" t="s">
        <v>5</v>
      </c>
      <c r="E106" s="489"/>
      <c r="F106" s="306"/>
      <c r="G106" s="305"/>
      <c r="H106" s="305"/>
      <c r="I106" s="305"/>
      <c r="J106" s="304"/>
      <c r="K106" s="306"/>
      <c r="L106" s="305"/>
      <c r="M106" s="305"/>
      <c r="N106" s="305"/>
      <c r="O106" s="304"/>
    </row>
    <row r="107" spans="1:15" ht="15.75" thickBot="1" x14ac:dyDescent="0.3">
      <c r="A107" s="193" t="s">
        <v>148</v>
      </c>
      <c r="B107" s="486"/>
      <c r="C107" s="487"/>
      <c r="D107" s="195" t="s">
        <v>454</v>
      </c>
      <c r="E107" s="192">
        <v>14115.4</v>
      </c>
      <c r="F107" s="313">
        <f>E107-SUM(G107:J107)</f>
        <v>4233.2767246712392</v>
      </c>
      <c r="G107" s="105">
        <v>6000</v>
      </c>
      <c r="H107" s="105">
        <f t="shared" ref="H107" si="28">(E107-G107-I107-J107)*(3900000/(E$124-G$124-I$124-J$124))</f>
        <v>3882.1232753287609</v>
      </c>
      <c r="I107" s="105"/>
      <c r="J107" s="104"/>
      <c r="K107" s="313">
        <f>F107/$E107*100</f>
        <v>29.990483618397207</v>
      </c>
      <c r="L107" s="105">
        <f>G107/$E107*100</f>
        <v>42.506765660200919</v>
      </c>
      <c r="M107" s="105">
        <f>H107/$E107*100</f>
        <v>27.502750721401881</v>
      </c>
      <c r="N107" s="105">
        <f>I107/$E107*100</f>
        <v>0</v>
      </c>
      <c r="O107" s="104">
        <f>J107/$E107*100</f>
        <v>0</v>
      </c>
    </row>
    <row r="108" spans="1:15" ht="51" x14ac:dyDescent="0.25">
      <c r="A108" s="193" t="s">
        <v>148</v>
      </c>
      <c r="B108" s="486"/>
      <c r="C108" s="485">
        <v>6220</v>
      </c>
      <c r="D108" s="193" t="s">
        <v>63</v>
      </c>
      <c r="E108" s="488">
        <v>150000</v>
      </c>
      <c r="F108" s="312"/>
      <c r="G108" s="311"/>
      <c r="H108" s="311"/>
      <c r="I108" s="311"/>
      <c r="J108" s="310"/>
      <c r="K108" s="312"/>
      <c r="L108" s="311"/>
      <c r="M108" s="311"/>
      <c r="N108" s="311"/>
      <c r="O108" s="310"/>
    </row>
    <row r="109" spans="1:15" ht="15.75" thickBot="1" x14ac:dyDescent="0.3">
      <c r="A109" s="193" t="s">
        <v>148</v>
      </c>
      <c r="B109" s="486"/>
      <c r="C109" s="486"/>
      <c r="D109" s="195" t="s">
        <v>5</v>
      </c>
      <c r="E109" s="489"/>
      <c r="F109" s="306"/>
      <c r="G109" s="305"/>
      <c r="H109" s="305"/>
      <c r="I109" s="305"/>
      <c r="J109" s="304"/>
      <c r="K109" s="306"/>
      <c r="L109" s="305"/>
      <c r="M109" s="305"/>
      <c r="N109" s="305"/>
      <c r="O109" s="304"/>
    </row>
    <row r="110" spans="1:15" ht="15.75" thickBot="1" x14ac:dyDescent="0.3">
      <c r="A110" s="193"/>
      <c r="B110" s="487"/>
      <c r="C110" s="487"/>
      <c r="D110" s="195" t="s">
        <v>453</v>
      </c>
      <c r="E110" s="192">
        <v>150000</v>
      </c>
      <c r="F110" s="313">
        <f>E110-SUM(G110:J110)</f>
        <v>78245.250844158742</v>
      </c>
      <c r="G110" s="105"/>
      <c r="H110" s="105">
        <f t="shared" ref="H110" si="29">(E110-G110-I110-J110)*(3900000/(E$124-G$124-I$124-J$124))</f>
        <v>71754.749155841258</v>
      </c>
      <c r="I110" s="105"/>
      <c r="J110" s="104"/>
      <c r="K110" s="313">
        <f>F110/$E110*100</f>
        <v>52.163500562772491</v>
      </c>
      <c r="L110" s="105">
        <f>G110/$E110*100</f>
        <v>0</v>
      </c>
      <c r="M110" s="105">
        <f>H110/$E110*100</f>
        <v>47.836499437227502</v>
      </c>
      <c r="N110" s="105">
        <f>I110/$E110*100</f>
        <v>0</v>
      </c>
      <c r="O110" s="104">
        <f>J110/$E110*100</f>
        <v>0</v>
      </c>
    </row>
    <row r="111" spans="1:15" ht="15.75" thickBot="1" x14ac:dyDescent="0.3">
      <c r="A111" s="193"/>
      <c r="B111" s="4">
        <v>92118</v>
      </c>
      <c r="C111" s="5"/>
      <c r="D111" s="4" t="s">
        <v>67</v>
      </c>
      <c r="E111" s="153">
        <v>200000</v>
      </c>
      <c r="F111" s="312"/>
      <c r="G111" s="311"/>
      <c r="H111" s="311"/>
      <c r="I111" s="311"/>
      <c r="J111" s="310"/>
      <c r="K111" s="312"/>
      <c r="L111" s="311"/>
      <c r="M111" s="311"/>
      <c r="N111" s="311"/>
      <c r="O111" s="310"/>
    </row>
    <row r="112" spans="1:15" ht="51" x14ac:dyDescent="0.25">
      <c r="A112" s="193"/>
      <c r="B112" s="482"/>
      <c r="C112" s="485">
        <v>6220</v>
      </c>
      <c r="D112" s="193" t="s">
        <v>63</v>
      </c>
      <c r="E112" s="488">
        <v>200000</v>
      </c>
      <c r="F112" s="309"/>
      <c r="G112" s="308"/>
      <c r="H112" s="308"/>
      <c r="I112" s="308"/>
      <c r="J112" s="307"/>
      <c r="K112" s="309"/>
      <c r="L112" s="308"/>
      <c r="M112" s="308"/>
      <c r="N112" s="308"/>
      <c r="O112" s="307"/>
    </row>
    <row r="113" spans="1:15" ht="15.75" thickBot="1" x14ac:dyDescent="0.3">
      <c r="A113" s="193"/>
      <c r="B113" s="483"/>
      <c r="C113" s="486"/>
      <c r="D113" s="195" t="s">
        <v>5</v>
      </c>
      <c r="E113" s="489"/>
      <c r="F113" s="306"/>
      <c r="G113" s="305"/>
      <c r="H113" s="305"/>
      <c r="I113" s="305"/>
      <c r="J113" s="304"/>
      <c r="K113" s="306"/>
      <c r="L113" s="305"/>
      <c r="M113" s="305"/>
      <c r="N113" s="305"/>
      <c r="O113" s="304"/>
    </row>
    <row r="114" spans="1:15" ht="15.75" thickBot="1" x14ac:dyDescent="0.3">
      <c r="A114" s="193"/>
      <c r="B114" s="484"/>
      <c r="C114" s="487"/>
      <c r="D114" s="195" t="s">
        <v>452</v>
      </c>
      <c r="E114" s="192">
        <v>200000</v>
      </c>
      <c r="F114" s="313">
        <f>E114-SUM(G114:J114)</f>
        <v>104327.00112554498</v>
      </c>
      <c r="G114" s="105"/>
      <c r="H114" s="105">
        <f t="shared" ref="H114" si="30">(E114-G114-I114-J114)*(3900000/(E$124-G$124-I$124-J$124))</f>
        <v>95672.998874455021</v>
      </c>
      <c r="I114" s="105"/>
      <c r="J114" s="104"/>
      <c r="K114" s="313">
        <f>F114/$E114*100</f>
        <v>52.163500562772491</v>
      </c>
      <c r="L114" s="105">
        <f>G114/$E114*100</f>
        <v>0</v>
      </c>
      <c r="M114" s="105">
        <f>H114/$E114*100</f>
        <v>47.836499437227509</v>
      </c>
      <c r="N114" s="105">
        <f>I114/$E114*100</f>
        <v>0</v>
      </c>
      <c r="O114" s="104">
        <f>J114/$E114*100</f>
        <v>0</v>
      </c>
    </row>
    <row r="115" spans="1:15" ht="15.75" thickBot="1" x14ac:dyDescent="0.3">
      <c r="A115" s="193"/>
      <c r="B115" s="4">
        <v>92120</v>
      </c>
      <c r="C115" s="4"/>
      <c r="D115" s="4" t="s">
        <v>214</v>
      </c>
      <c r="E115" s="153">
        <v>56120</v>
      </c>
      <c r="F115" s="312"/>
      <c r="G115" s="311"/>
      <c r="H115" s="311"/>
      <c r="I115" s="311"/>
      <c r="J115" s="310"/>
      <c r="K115" s="312"/>
      <c r="L115" s="311"/>
      <c r="M115" s="311"/>
      <c r="N115" s="311"/>
      <c r="O115" s="310"/>
    </row>
    <row r="116" spans="1:15" x14ac:dyDescent="0.25">
      <c r="A116" s="193"/>
      <c r="B116" s="482"/>
      <c r="C116" s="485">
        <v>6050</v>
      </c>
      <c r="D116" s="193" t="s">
        <v>215</v>
      </c>
      <c r="E116" s="488">
        <v>56120</v>
      </c>
      <c r="F116" s="309"/>
      <c r="G116" s="308"/>
      <c r="H116" s="308"/>
      <c r="I116" s="308"/>
      <c r="J116" s="307"/>
      <c r="K116" s="309"/>
      <c r="L116" s="308"/>
      <c r="M116" s="308"/>
      <c r="N116" s="308"/>
      <c r="O116" s="307"/>
    </row>
    <row r="117" spans="1:15" ht="15.75" thickBot="1" x14ac:dyDescent="0.3">
      <c r="A117" s="193"/>
      <c r="B117" s="483"/>
      <c r="C117" s="486"/>
      <c r="D117" s="195" t="s">
        <v>5</v>
      </c>
      <c r="E117" s="489"/>
      <c r="F117" s="306"/>
      <c r="G117" s="305"/>
      <c r="H117" s="305"/>
      <c r="I117" s="305"/>
      <c r="J117" s="304"/>
      <c r="K117" s="306"/>
      <c r="L117" s="305"/>
      <c r="M117" s="305"/>
      <c r="N117" s="305"/>
      <c r="O117" s="304"/>
    </row>
    <row r="118" spans="1:15" ht="15.75" thickBot="1" x14ac:dyDescent="0.3">
      <c r="A118" s="195"/>
      <c r="B118" s="484"/>
      <c r="C118" s="487"/>
      <c r="D118" s="195" t="s">
        <v>216</v>
      </c>
      <c r="E118" s="192">
        <v>56120</v>
      </c>
      <c r="F118" s="313">
        <f>E118-SUM(G118:J118)</f>
        <v>29274.156515827923</v>
      </c>
      <c r="G118" s="105"/>
      <c r="H118" s="105">
        <f t="shared" ref="H118" si="31">(E118-G118-I118-J118)*(3900000/(E$124-G$124-I$124-J$124))</f>
        <v>26845.843484172077</v>
      </c>
      <c r="I118" s="105"/>
      <c r="J118" s="104"/>
      <c r="K118" s="313">
        <f>F118/$E118*100</f>
        <v>52.163500562772491</v>
      </c>
      <c r="L118" s="105">
        <f>G118/$E118*100</f>
        <v>0</v>
      </c>
      <c r="M118" s="105">
        <f>H118/$E118*100</f>
        <v>47.836499437227509</v>
      </c>
      <c r="N118" s="105">
        <f>I118/$E118*100</f>
        <v>0</v>
      </c>
      <c r="O118" s="104">
        <f>J118/$E118*100</f>
        <v>0</v>
      </c>
    </row>
    <row r="119" spans="1:15" ht="15.75" thickBot="1" x14ac:dyDescent="0.3">
      <c r="A119" s="2">
        <v>926</v>
      </c>
      <c r="B119" s="2"/>
      <c r="C119" s="3"/>
      <c r="D119" s="2" t="s">
        <v>144</v>
      </c>
      <c r="E119" s="152">
        <v>97565.84</v>
      </c>
      <c r="F119" s="312"/>
      <c r="G119" s="311"/>
      <c r="H119" s="311"/>
      <c r="I119" s="311"/>
      <c r="J119" s="310"/>
      <c r="K119" s="312"/>
      <c r="L119" s="311"/>
      <c r="M119" s="311"/>
      <c r="N119" s="311"/>
      <c r="O119" s="310"/>
    </row>
    <row r="120" spans="1:15" ht="15.75" thickBot="1" x14ac:dyDescent="0.3">
      <c r="A120" s="193" t="s">
        <v>148</v>
      </c>
      <c r="B120" s="4">
        <v>92695</v>
      </c>
      <c r="C120" s="5"/>
      <c r="D120" s="4" t="s">
        <v>20</v>
      </c>
      <c r="E120" s="153">
        <v>97565.84</v>
      </c>
      <c r="F120" s="309"/>
      <c r="G120" s="308"/>
      <c r="H120" s="308"/>
      <c r="I120" s="308"/>
      <c r="J120" s="307"/>
      <c r="K120" s="309"/>
      <c r="L120" s="308"/>
      <c r="M120" s="308"/>
      <c r="N120" s="308"/>
      <c r="O120" s="307"/>
    </row>
    <row r="121" spans="1:15" x14ac:dyDescent="0.25">
      <c r="A121" s="193" t="s">
        <v>148</v>
      </c>
      <c r="B121" s="482"/>
      <c r="C121" s="485">
        <v>6050</v>
      </c>
      <c r="D121" s="193" t="s">
        <v>8</v>
      </c>
      <c r="E121" s="488">
        <v>97565.84</v>
      </c>
      <c r="F121" s="309"/>
      <c r="G121" s="308"/>
      <c r="H121" s="308"/>
      <c r="I121" s="308"/>
      <c r="J121" s="307"/>
      <c r="K121" s="309"/>
      <c r="L121" s="308"/>
      <c r="M121" s="308"/>
      <c r="N121" s="308"/>
      <c r="O121" s="307"/>
    </row>
    <row r="122" spans="1:15" ht="15.75" thickBot="1" x14ac:dyDescent="0.3">
      <c r="A122" s="193" t="s">
        <v>148</v>
      </c>
      <c r="B122" s="483"/>
      <c r="C122" s="486"/>
      <c r="D122" s="195" t="s">
        <v>5</v>
      </c>
      <c r="E122" s="489"/>
      <c r="F122" s="306"/>
      <c r="G122" s="305"/>
      <c r="H122" s="305"/>
      <c r="I122" s="305"/>
      <c r="J122" s="304"/>
      <c r="K122" s="306"/>
      <c r="L122" s="305"/>
      <c r="M122" s="305"/>
      <c r="N122" s="305"/>
      <c r="O122" s="304"/>
    </row>
    <row r="123" spans="1:15" ht="15.75" thickBot="1" x14ac:dyDescent="0.3">
      <c r="A123" s="195"/>
      <c r="B123" s="484"/>
      <c r="C123" s="487"/>
      <c r="D123" s="195" t="s">
        <v>451</v>
      </c>
      <c r="E123" s="303">
        <v>97565.84</v>
      </c>
      <c r="F123" s="302">
        <f>E123-SUM(G123:J123)</f>
        <v>50893.757497473707</v>
      </c>
      <c r="G123" s="301"/>
      <c r="H123" s="105">
        <f t="shared" ref="H123" si="32">(E123-G123-I123-J123)*(3900000/(E$124-G$124-I$124-J$124))</f>
        <v>46672.082502526289</v>
      </c>
      <c r="I123" s="301"/>
      <c r="J123" s="300"/>
      <c r="K123" s="299">
        <f t="shared" ref="K123:O124" si="33">F123/$E123*100</f>
        <v>52.163500562772491</v>
      </c>
      <c r="L123" s="92">
        <f t="shared" si="33"/>
        <v>0</v>
      </c>
      <c r="M123" s="92">
        <f t="shared" si="33"/>
        <v>47.836499437227509</v>
      </c>
      <c r="N123" s="92">
        <f t="shared" si="33"/>
        <v>0</v>
      </c>
      <c r="O123" s="91">
        <f t="shared" si="33"/>
        <v>0</v>
      </c>
    </row>
    <row r="124" spans="1:15" ht="15.75" thickBot="1" x14ac:dyDescent="0.3">
      <c r="A124" s="86" t="s">
        <v>148</v>
      </c>
      <c r="B124" s="86"/>
      <c r="C124" s="87"/>
      <c r="D124" s="86" t="s">
        <v>149</v>
      </c>
      <c r="E124" s="298">
        <v>9710979.0999999996</v>
      </c>
      <c r="F124" s="83">
        <f>E124-SUM(G124:J124)</f>
        <v>4252770.47</v>
      </c>
      <c r="G124" s="83">
        <f>SUM(G3:G123)</f>
        <v>462750</v>
      </c>
      <c r="H124" s="83">
        <f>SUM(H3:H123)</f>
        <v>3900000</v>
      </c>
      <c r="I124" s="83">
        <f>SUM(I3:I123)</f>
        <v>207458.63</v>
      </c>
      <c r="J124" s="297">
        <f>SUM(J3:J123)</f>
        <v>888000</v>
      </c>
      <c r="K124" s="296">
        <f t="shared" si="33"/>
        <v>43.793426246793175</v>
      </c>
      <c r="L124" s="83">
        <f t="shared" si="33"/>
        <v>4.7652249606839341</v>
      </c>
      <c r="M124" s="83">
        <f t="shared" si="33"/>
        <v>40.160729004143363</v>
      </c>
      <c r="N124" s="83">
        <f t="shared" si="33"/>
        <v>2.13633072282073</v>
      </c>
      <c r="O124" s="82">
        <f t="shared" si="33"/>
        <v>9.1442890655587981</v>
      </c>
    </row>
  </sheetData>
  <mergeCells count="68">
    <mergeCell ref="B121:B123"/>
    <mergeCell ref="C121:C123"/>
    <mergeCell ref="E121:E122"/>
    <mergeCell ref="B112:B114"/>
    <mergeCell ref="C112:C114"/>
    <mergeCell ref="E112:E113"/>
    <mergeCell ref="B116:B118"/>
    <mergeCell ref="C116:C118"/>
    <mergeCell ref="E116:E117"/>
    <mergeCell ref="B100:B102"/>
    <mergeCell ref="C100:C102"/>
    <mergeCell ref="E100:E101"/>
    <mergeCell ref="B105:B110"/>
    <mergeCell ref="C105:C107"/>
    <mergeCell ref="E105:E106"/>
    <mergeCell ref="C108:C110"/>
    <mergeCell ref="E108:E109"/>
    <mergeCell ref="B90:B92"/>
    <mergeCell ref="C90:C92"/>
    <mergeCell ref="E90:E91"/>
    <mergeCell ref="B94:B98"/>
    <mergeCell ref="C94:C98"/>
    <mergeCell ref="E94:E95"/>
    <mergeCell ref="B81:B83"/>
    <mergeCell ref="C81:C83"/>
    <mergeCell ref="E81:E82"/>
    <mergeCell ref="B86:B88"/>
    <mergeCell ref="C86:C88"/>
    <mergeCell ref="E86:E87"/>
    <mergeCell ref="B70:B73"/>
    <mergeCell ref="C70:C73"/>
    <mergeCell ref="E70:E71"/>
    <mergeCell ref="B76:B78"/>
    <mergeCell ref="C76:C78"/>
    <mergeCell ref="E76:E77"/>
    <mergeCell ref="A60:A67"/>
    <mergeCell ref="B61:B63"/>
    <mergeCell ref="C61:C63"/>
    <mergeCell ref="E61:E62"/>
    <mergeCell ref="B65:B67"/>
    <mergeCell ref="C65:C67"/>
    <mergeCell ref="E65:E66"/>
    <mergeCell ref="B50:B58"/>
    <mergeCell ref="C50:C53"/>
    <mergeCell ref="E50:E51"/>
    <mergeCell ref="C54:C58"/>
    <mergeCell ref="E54:E55"/>
    <mergeCell ref="E45:E46"/>
    <mergeCell ref="B6:B10"/>
    <mergeCell ref="C6:C10"/>
    <mergeCell ref="E6:E7"/>
    <mergeCell ref="B13:B37"/>
    <mergeCell ref="C13:C33"/>
    <mergeCell ref="E13:E14"/>
    <mergeCell ref="C34:C37"/>
    <mergeCell ref="E34:E35"/>
    <mergeCell ref="B40:B42"/>
    <mergeCell ref="C40:C42"/>
    <mergeCell ref="E40:E41"/>
    <mergeCell ref="B45:B47"/>
    <mergeCell ref="C45:C47"/>
    <mergeCell ref="A1:C1"/>
    <mergeCell ref="K1:O1"/>
    <mergeCell ref="B4:B5"/>
    <mergeCell ref="C4:C5"/>
    <mergeCell ref="D4:D5"/>
    <mergeCell ref="E4:E5"/>
    <mergeCell ref="F1:J1"/>
  </mergeCells>
  <pageMargins left="0.23622047244094491" right="0.23622047244094491" top="0.15748031496062992" bottom="0.15748031496062992" header="0.11811023622047245" footer="0.11811023622047245"/>
  <pageSetup paperSize="9" scale="81" fitToHeight="4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opLeftCell="A19" workbookViewId="0">
      <selection activeCell="D44" sqref="D44"/>
    </sheetView>
  </sheetViews>
  <sheetFormatPr defaultRowHeight="15" x14ac:dyDescent="0.25"/>
  <cols>
    <col min="1" max="1" width="47.7109375" customWidth="1"/>
    <col min="2" max="7" width="13.85546875" customWidth="1"/>
    <col min="8" max="12" width="7.7109375" customWidth="1"/>
  </cols>
  <sheetData>
    <row r="1" spans="1:12" ht="15.75" thickBot="1" x14ac:dyDescent="0.3">
      <c r="A1" s="377" t="s">
        <v>500</v>
      </c>
      <c r="B1" s="376"/>
      <c r="C1" s="588" t="s">
        <v>306</v>
      </c>
      <c r="D1" s="589"/>
      <c r="E1" s="589"/>
      <c r="F1" s="589"/>
      <c r="G1" s="590"/>
      <c r="H1" s="588" t="s">
        <v>307</v>
      </c>
      <c r="I1" s="589"/>
      <c r="J1" s="589"/>
      <c r="K1" s="589"/>
      <c r="L1" s="590"/>
    </row>
    <row r="2" spans="1:12" ht="39.75" thickBot="1" x14ac:dyDescent="0.3">
      <c r="A2" s="57"/>
      <c r="B2" s="375" t="s">
        <v>309</v>
      </c>
      <c r="C2" s="351" t="s">
        <v>310</v>
      </c>
      <c r="D2" s="352" t="s">
        <v>494</v>
      </c>
      <c r="E2" s="352" t="s">
        <v>312</v>
      </c>
      <c r="F2" s="352" t="s">
        <v>495</v>
      </c>
      <c r="G2" s="353" t="s">
        <v>314</v>
      </c>
      <c r="H2" s="358" t="s">
        <v>315</v>
      </c>
      <c r="I2" s="359" t="s">
        <v>496</v>
      </c>
      <c r="J2" s="359" t="s">
        <v>497</v>
      </c>
      <c r="K2" s="360" t="s">
        <v>498</v>
      </c>
      <c r="L2" s="361" t="s">
        <v>499</v>
      </c>
    </row>
    <row r="3" spans="1:12" ht="15.75" thickBot="1" x14ac:dyDescent="0.3">
      <c r="A3" s="61" t="s">
        <v>220</v>
      </c>
      <c r="B3" s="338">
        <f>SUM(B4:B6)</f>
        <v>590192</v>
      </c>
      <c r="C3" s="366"/>
      <c r="D3" s="357"/>
      <c r="E3" s="357"/>
      <c r="F3" s="357"/>
      <c r="G3" s="367"/>
      <c r="H3" s="366"/>
      <c r="I3" s="357"/>
      <c r="J3" s="357"/>
      <c r="K3" s="357"/>
      <c r="L3" s="367"/>
    </row>
    <row r="4" spans="1:12" ht="20.25" customHeight="1" x14ac:dyDescent="0.25">
      <c r="A4" s="62" t="s">
        <v>221</v>
      </c>
      <c r="B4" s="339">
        <v>188192</v>
      </c>
      <c r="C4" s="368">
        <f>B4-SUM(D4:G4)</f>
        <v>35730.636032000009</v>
      </c>
      <c r="D4" s="206"/>
      <c r="E4" s="206">
        <f>(B4-D4-F4-G4)*0.594854</f>
        <v>52461.363967999998</v>
      </c>
      <c r="F4" s="206"/>
      <c r="G4" s="230">
        <v>100000</v>
      </c>
      <c r="H4" s="368">
        <f>C4/$B4*100</f>
        <v>18.986267233463703</v>
      </c>
      <c r="I4" s="354">
        <f t="shared" ref="I4:L4" si="0">D4/$B4*100</f>
        <v>0</v>
      </c>
      <c r="J4" s="354">
        <f t="shared" si="0"/>
        <v>27.87651120557728</v>
      </c>
      <c r="K4" s="354">
        <f t="shared" si="0"/>
        <v>0</v>
      </c>
      <c r="L4" s="369">
        <f t="shared" si="0"/>
        <v>53.137221560959027</v>
      </c>
    </row>
    <row r="5" spans="1:12" x14ac:dyDescent="0.25">
      <c r="A5" s="56" t="s">
        <v>222</v>
      </c>
      <c r="B5" s="340">
        <v>372000</v>
      </c>
      <c r="C5" s="368">
        <f t="shared" ref="C5:C51" si="1">B5-SUM(D5:G5)</f>
        <v>0</v>
      </c>
      <c r="D5" s="206"/>
      <c r="E5" s="206">
        <f t="shared" ref="E5:E34" si="2">(B5-D5-F5-G5)*0.594854</f>
        <v>0</v>
      </c>
      <c r="F5" s="206"/>
      <c r="G5" s="230">
        <v>372000</v>
      </c>
      <c r="H5" s="368">
        <f t="shared" ref="H5:H6" si="3">C5/$B5*100</f>
        <v>0</v>
      </c>
      <c r="I5" s="354">
        <f t="shared" ref="I5:I6" si="4">D5/$B5*100</f>
        <v>0</v>
      </c>
      <c r="J5" s="354">
        <f t="shared" ref="J5:J6" si="5">E5/$B5*100</f>
        <v>0</v>
      </c>
      <c r="K5" s="354">
        <f t="shared" ref="K5:K6" si="6">F5/$B5*100</f>
        <v>0</v>
      </c>
      <c r="L5" s="369">
        <f t="shared" ref="L5:L6" si="7">G5/$B5*100</f>
        <v>100</v>
      </c>
    </row>
    <row r="6" spans="1:12" ht="15.75" thickBot="1" x14ac:dyDescent="0.3">
      <c r="A6" s="58" t="s">
        <v>223</v>
      </c>
      <c r="B6" s="341">
        <v>30000</v>
      </c>
      <c r="C6" s="368">
        <f t="shared" si="1"/>
        <v>12154.380000000001</v>
      </c>
      <c r="D6" s="206"/>
      <c r="E6" s="206">
        <f t="shared" si="2"/>
        <v>17845.62</v>
      </c>
      <c r="F6" s="206"/>
      <c r="G6" s="230"/>
      <c r="H6" s="368">
        <f t="shared" si="3"/>
        <v>40.514600000000009</v>
      </c>
      <c r="I6" s="354">
        <f t="shared" si="4"/>
        <v>0</v>
      </c>
      <c r="J6" s="354">
        <f t="shared" si="5"/>
        <v>59.485399999999998</v>
      </c>
      <c r="K6" s="354">
        <f t="shared" si="6"/>
        <v>0</v>
      </c>
      <c r="L6" s="369">
        <f t="shared" si="7"/>
        <v>0</v>
      </c>
    </row>
    <row r="7" spans="1:12" x14ac:dyDescent="0.25">
      <c r="A7" s="67" t="s">
        <v>224</v>
      </c>
      <c r="B7" s="342">
        <f>SUM(B8:B29)</f>
        <v>4498667.93</v>
      </c>
      <c r="C7" s="370"/>
      <c r="D7" s="355"/>
      <c r="E7" s="355"/>
      <c r="F7" s="355"/>
      <c r="G7" s="371"/>
      <c r="H7" s="370"/>
      <c r="I7" s="355"/>
      <c r="J7" s="355"/>
      <c r="K7" s="355"/>
      <c r="L7" s="371"/>
    </row>
    <row r="8" spans="1:12" x14ac:dyDescent="0.25">
      <c r="A8" s="68" t="s">
        <v>260</v>
      </c>
      <c r="B8" s="343">
        <v>30000</v>
      </c>
      <c r="C8" s="368">
        <f t="shared" si="1"/>
        <v>12154.380000000001</v>
      </c>
      <c r="D8" s="206"/>
      <c r="E8" s="206">
        <f t="shared" si="2"/>
        <v>17845.62</v>
      </c>
      <c r="F8" s="206"/>
      <c r="G8" s="230"/>
      <c r="H8" s="368">
        <f t="shared" ref="H8" si="8">C8/$B8*100</f>
        <v>40.514600000000009</v>
      </c>
      <c r="I8" s="354">
        <f t="shared" ref="I8" si="9">D8/$B8*100</f>
        <v>0</v>
      </c>
      <c r="J8" s="354">
        <f t="shared" ref="J8" si="10">E8/$B8*100</f>
        <v>59.485399999999998</v>
      </c>
      <c r="K8" s="354">
        <f t="shared" ref="K8" si="11">F8/$B8*100</f>
        <v>0</v>
      </c>
      <c r="L8" s="369">
        <f t="shared" ref="L8" si="12">G8/$B8*100</f>
        <v>0</v>
      </c>
    </row>
    <row r="9" spans="1:12" x14ac:dyDescent="0.25">
      <c r="A9" s="68" t="s">
        <v>261</v>
      </c>
      <c r="B9" s="343">
        <v>50000</v>
      </c>
      <c r="C9" s="368">
        <f t="shared" si="1"/>
        <v>20257.3</v>
      </c>
      <c r="D9" s="206"/>
      <c r="E9" s="206">
        <f t="shared" si="2"/>
        <v>29742.7</v>
      </c>
      <c r="F9" s="206"/>
      <c r="G9" s="230"/>
      <c r="H9" s="368">
        <f t="shared" ref="H9:H29" si="13">C9/$B9*100</f>
        <v>40.514600000000002</v>
      </c>
      <c r="I9" s="354">
        <f t="shared" ref="I9:I29" si="14">D9/$B9*100</f>
        <v>0</v>
      </c>
      <c r="J9" s="354">
        <f t="shared" ref="J9:J29" si="15">E9/$B9*100</f>
        <v>59.485399999999998</v>
      </c>
      <c r="K9" s="354">
        <f t="shared" ref="K9:K29" si="16">F9/$B9*100</f>
        <v>0</v>
      </c>
      <c r="L9" s="369">
        <f t="shared" ref="L9:L29" si="17">G9/$B9*100</f>
        <v>0</v>
      </c>
    </row>
    <row r="10" spans="1:12" x14ac:dyDescent="0.25">
      <c r="A10" s="60" t="s">
        <v>242</v>
      </c>
      <c r="B10" s="339">
        <v>72129.179999999993</v>
      </c>
      <c r="C10" s="368">
        <f t="shared" si="1"/>
        <v>29222.848760279994</v>
      </c>
      <c r="D10" s="206"/>
      <c r="E10" s="206">
        <f t="shared" si="2"/>
        <v>42906.331239719999</v>
      </c>
      <c r="F10" s="206"/>
      <c r="G10" s="230"/>
      <c r="H10" s="368">
        <f t="shared" si="13"/>
        <v>40.514599999999994</v>
      </c>
      <c r="I10" s="354">
        <f t="shared" si="14"/>
        <v>0</v>
      </c>
      <c r="J10" s="354">
        <f t="shared" si="15"/>
        <v>59.485399999999998</v>
      </c>
      <c r="K10" s="354">
        <f t="shared" si="16"/>
        <v>0</v>
      </c>
      <c r="L10" s="369">
        <f t="shared" si="17"/>
        <v>0</v>
      </c>
    </row>
    <row r="11" spans="1:12" x14ac:dyDescent="0.25">
      <c r="A11" s="56" t="s">
        <v>225</v>
      </c>
      <c r="B11" s="340">
        <v>813000</v>
      </c>
      <c r="C11" s="368">
        <f t="shared" si="1"/>
        <v>329383.69800000003</v>
      </c>
      <c r="D11" s="206"/>
      <c r="E11" s="206">
        <f t="shared" si="2"/>
        <v>483616.30199999997</v>
      </c>
      <c r="F11" s="206"/>
      <c r="G11" s="230"/>
      <c r="H11" s="368">
        <f t="shared" si="13"/>
        <v>40.514600000000009</v>
      </c>
      <c r="I11" s="354">
        <f t="shared" si="14"/>
        <v>0</v>
      </c>
      <c r="J11" s="354">
        <f t="shared" si="15"/>
        <v>59.485399999999998</v>
      </c>
      <c r="K11" s="354">
        <f t="shared" si="16"/>
        <v>0</v>
      </c>
      <c r="L11" s="369">
        <f t="shared" si="17"/>
        <v>0</v>
      </c>
    </row>
    <row r="12" spans="1:12" x14ac:dyDescent="0.25">
      <c r="A12" s="56" t="s">
        <v>226</v>
      </c>
      <c r="B12" s="340">
        <v>280812</v>
      </c>
      <c r="C12" s="368">
        <f t="shared" si="1"/>
        <v>6821.1231366599677</v>
      </c>
      <c r="D12" s="206">
        <v>23997.61</v>
      </c>
      <c r="E12" s="206">
        <f t="shared" si="2"/>
        <v>10015.086863340013</v>
      </c>
      <c r="F12" s="206">
        <v>239978.18</v>
      </c>
      <c r="G12" s="230"/>
      <c r="H12" s="368">
        <f t="shared" si="13"/>
        <v>2.4290710997606824</v>
      </c>
      <c r="I12" s="354">
        <f t="shared" si="14"/>
        <v>8.5457922026124251</v>
      </c>
      <c r="J12" s="354">
        <f t="shared" si="15"/>
        <v>3.5664739624161412</v>
      </c>
      <c r="K12" s="354">
        <f t="shared" si="16"/>
        <v>85.458662735210737</v>
      </c>
      <c r="L12" s="369">
        <f t="shared" si="17"/>
        <v>0</v>
      </c>
    </row>
    <row r="13" spans="1:12" x14ac:dyDescent="0.25">
      <c r="A13" s="56" t="s">
        <v>227</v>
      </c>
      <c r="B13" s="340">
        <v>247751.95</v>
      </c>
      <c r="C13" s="368">
        <f t="shared" si="1"/>
        <v>100375.71153470001</v>
      </c>
      <c r="D13" s="206"/>
      <c r="E13" s="206">
        <f t="shared" si="2"/>
        <v>147376.2384653</v>
      </c>
      <c r="F13" s="206"/>
      <c r="G13" s="230"/>
      <c r="H13" s="368">
        <f t="shared" si="13"/>
        <v>40.514600000000002</v>
      </c>
      <c r="I13" s="354">
        <f t="shared" si="14"/>
        <v>0</v>
      </c>
      <c r="J13" s="354">
        <f t="shared" si="15"/>
        <v>59.485399999999998</v>
      </c>
      <c r="K13" s="354">
        <f t="shared" si="16"/>
        <v>0</v>
      </c>
      <c r="L13" s="369">
        <f t="shared" si="17"/>
        <v>0</v>
      </c>
    </row>
    <row r="14" spans="1:12" x14ac:dyDescent="0.25">
      <c r="A14" s="56" t="s">
        <v>228</v>
      </c>
      <c r="B14" s="340">
        <v>98557.61</v>
      </c>
      <c r="C14" s="368">
        <f t="shared" si="1"/>
        <v>39930.221461059999</v>
      </c>
      <c r="D14" s="206"/>
      <c r="E14" s="206">
        <f t="shared" si="2"/>
        <v>58627.388538940002</v>
      </c>
      <c r="F14" s="206"/>
      <c r="G14" s="230"/>
      <c r="H14" s="368">
        <f t="shared" si="13"/>
        <v>40.514600000000002</v>
      </c>
      <c r="I14" s="354">
        <f t="shared" si="14"/>
        <v>0</v>
      </c>
      <c r="J14" s="354">
        <f t="shared" si="15"/>
        <v>59.485399999999998</v>
      </c>
      <c r="K14" s="354">
        <f t="shared" si="16"/>
        <v>0</v>
      </c>
      <c r="L14" s="369">
        <f t="shared" si="17"/>
        <v>0</v>
      </c>
    </row>
    <row r="15" spans="1:12" x14ac:dyDescent="0.25">
      <c r="A15" s="56" t="s">
        <v>229</v>
      </c>
      <c r="B15" s="340">
        <v>604857.82999999996</v>
      </c>
      <c r="C15" s="368">
        <f t="shared" si="1"/>
        <v>59999.96317182004</v>
      </c>
      <c r="D15" s="206">
        <f>442028.87+14734.29</f>
        <v>456763.16</v>
      </c>
      <c r="E15" s="206">
        <f t="shared" si="2"/>
        <v>88094.706828179987</v>
      </c>
      <c r="F15" s="206"/>
      <c r="G15" s="230"/>
      <c r="H15" s="368">
        <f t="shared" si="13"/>
        <v>9.9196803274944862</v>
      </c>
      <c r="I15" s="354">
        <f t="shared" si="14"/>
        <v>75.515788561421118</v>
      </c>
      <c r="J15" s="354">
        <f t="shared" si="15"/>
        <v>14.564531111084399</v>
      </c>
      <c r="K15" s="354">
        <f t="shared" si="16"/>
        <v>0</v>
      </c>
      <c r="L15" s="369">
        <f t="shared" si="17"/>
        <v>0</v>
      </c>
    </row>
    <row r="16" spans="1:12" x14ac:dyDescent="0.25">
      <c r="A16" s="56" t="s">
        <v>243</v>
      </c>
      <c r="B16" s="340">
        <v>113328.35</v>
      </c>
      <c r="C16" s="368">
        <f t="shared" si="1"/>
        <v>45914.52768910001</v>
      </c>
      <c r="D16" s="206"/>
      <c r="E16" s="206">
        <f t="shared" si="2"/>
        <v>67413.822310899996</v>
      </c>
      <c r="F16" s="206"/>
      <c r="G16" s="230"/>
      <c r="H16" s="368">
        <f t="shared" si="13"/>
        <v>40.514600000000009</v>
      </c>
      <c r="I16" s="354">
        <f t="shared" si="14"/>
        <v>0</v>
      </c>
      <c r="J16" s="354">
        <f t="shared" si="15"/>
        <v>59.485399999999991</v>
      </c>
      <c r="K16" s="354">
        <f t="shared" si="16"/>
        <v>0</v>
      </c>
      <c r="L16" s="369">
        <f t="shared" si="17"/>
        <v>0</v>
      </c>
    </row>
    <row r="17" spans="1:12" x14ac:dyDescent="0.25">
      <c r="A17" s="56" t="s">
        <v>230</v>
      </c>
      <c r="B17" s="340">
        <v>119659.34</v>
      </c>
      <c r="C17" s="368">
        <f t="shared" si="1"/>
        <v>48479.50296364</v>
      </c>
      <c r="D17" s="206"/>
      <c r="E17" s="206">
        <f t="shared" si="2"/>
        <v>71179.837036359997</v>
      </c>
      <c r="F17" s="206"/>
      <c r="G17" s="230"/>
      <c r="H17" s="368">
        <f t="shared" si="13"/>
        <v>40.514600000000002</v>
      </c>
      <c r="I17" s="354">
        <f t="shared" si="14"/>
        <v>0</v>
      </c>
      <c r="J17" s="354">
        <f t="shared" si="15"/>
        <v>59.485399999999998</v>
      </c>
      <c r="K17" s="354">
        <f t="shared" si="16"/>
        <v>0</v>
      </c>
      <c r="L17" s="369">
        <f t="shared" si="17"/>
        <v>0</v>
      </c>
    </row>
    <row r="18" spans="1:12" x14ac:dyDescent="0.25">
      <c r="A18" s="56" t="s">
        <v>231</v>
      </c>
      <c r="B18" s="340">
        <v>369038.57</v>
      </c>
      <c r="C18" s="368">
        <f t="shared" si="1"/>
        <v>149514.50048121999</v>
      </c>
      <c r="D18" s="206"/>
      <c r="E18" s="206">
        <f t="shared" si="2"/>
        <v>219524.06951878002</v>
      </c>
      <c r="F18" s="206"/>
      <c r="G18" s="230"/>
      <c r="H18" s="368">
        <f t="shared" si="13"/>
        <v>40.514599999999994</v>
      </c>
      <c r="I18" s="354">
        <f t="shared" si="14"/>
        <v>0</v>
      </c>
      <c r="J18" s="354">
        <f t="shared" si="15"/>
        <v>59.485399999999998</v>
      </c>
      <c r="K18" s="354">
        <f t="shared" si="16"/>
        <v>0</v>
      </c>
      <c r="L18" s="369">
        <f t="shared" si="17"/>
        <v>0</v>
      </c>
    </row>
    <row r="19" spans="1:12" x14ac:dyDescent="0.25">
      <c r="A19" s="56" t="s">
        <v>232</v>
      </c>
      <c r="B19" s="340">
        <v>277249.93</v>
      </c>
      <c r="C19" s="368">
        <f t="shared" si="1"/>
        <v>6738.2019048400107</v>
      </c>
      <c r="D19" s="206">
        <v>23692.39</v>
      </c>
      <c r="E19" s="206">
        <f t="shared" si="2"/>
        <v>9893.3380951599866</v>
      </c>
      <c r="F19" s="206">
        <v>236926</v>
      </c>
      <c r="G19" s="230"/>
      <c r="H19" s="368">
        <f t="shared" si="13"/>
        <v>2.43037100310179</v>
      </c>
      <c r="I19" s="354">
        <f t="shared" si="14"/>
        <v>8.5454990015687287</v>
      </c>
      <c r="J19" s="354">
        <f t="shared" si="15"/>
        <v>3.568382540316597</v>
      </c>
      <c r="K19" s="354">
        <f t="shared" si="16"/>
        <v>85.455747455012883</v>
      </c>
      <c r="L19" s="369">
        <f t="shared" si="17"/>
        <v>0</v>
      </c>
    </row>
    <row r="20" spans="1:12" x14ac:dyDescent="0.25">
      <c r="A20" s="56" t="s">
        <v>235</v>
      </c>
      <c r="B20" s="340">
        <v>59935</v>
      </c>
      <c r="C20" s="368">
        <f t="shared" si="1"/>
        <v>24282.425510000001</v>
      </c>
      <c r="D20" s="206"/>
      <c r="E20" s="206">
        <f t="shared" si="2"/>
        <v>35652.574489999999</v>
      </c>
      <c r="F20" s="206"/>
      <c r="G20" s="230"/>
      <c r="H20" s="368">
        <f t="shared" si="13"/>
        <v>40.514600000000002</v>
      </c>
      <c r="I20" s="354">
        <f t="shared" si="14"/>
        <v>0</v>
      </c>
      <c r="J20" s="354">
        <f t="shared" si="15"/>
        <v>59.485399999999998</v>
      </c>
      <c r="K20" s="354">
        <f t="shared" si="16"/>
        <v>0</v>
      </c>
      <c r="L20" s="369">
        <f t="shared" si="17"/>
        <v>0</v>
      </c>
    </row>
    <row r="21" spans="1:12" x14ac:dyDescent="0.25">
      <c r="A21" s="56" t="s">
        <v>234</v>
      </c>
      <c r="B21" s="340">
        <v>240000</v>
      </c>
      <c r="C21" s="368">
        <f t="shared" si="1"/>
        <v>97235.040000000008</v>
      </c>
      <c r="D21" s="206"/>
      <c r="E21" s="206">
        <f t="shared" si="2"/>
        <v>142764.96</v>
      </c>
      <c r="F21" s="206"/>
      <c r="G21" s="230"/>
      <c r="H21" s="368">
        <f t="shared" si="13"/>
        <v>40.514600000000009</v>
      </c>
      <c r="I21" s="354">
        <f t="shared" si="14"/>
        <v>0</v>
      </c>
      <c r="J21" s="354">
        <f t="shared" si="15"/>
        <v>59.485399999999998</v>
      </c>
      <c r="K21" s="354">
        <f t="shared" si="16"/>
        <v>0</v>
      </c>
      <c r="L21" s="369">
        <f t="shared" si="17"/>
        <v>0</v>
      </c>
    </row>
    <row r="22" spans="1:12" x14ac:dyDescent="0.25">
      <c r="A22" s="56" t="s">
        <v>233</v>
      </c>
      <c r="B22" s="340">
        <v>49340.26</v>
      </c>
      <c r="C22" s="368">
        <f t="shared" si="1"/>
        <v>19990.008977960002</v>
      </c>
      <c r="D22" s="206"/>
      <c r="E22" s="206">
        <f t="shared" si="2"/>
        <v>29350.25102204</v>
      </c>
      <c r="F22" s="206"/>
      <c r="G22" s="230"/>
      <c r="H22" s="368">
        <f t="shared" si="13"/>
        <v>40.514600000000002</v>
      </c>
      <c r="I22" s="354">
        <f t="shared" si="14"/>
        <v>0</v>
      </c>
      <c r="J22" s="354">
        <f t="shared" si="15"/>
        <v>59.485399999999998</v>
      </c>
      <c r="K22" s="354">
        <f t="shared" si="16"/>
        <v>0</v>
      </c>
      <c r="L22" s="369">
        <f t="shared" si="17"/>
        <v>0</v>
      </c>
    </row>
    <row r="23" spans="1:12" x14ac:dyDescent="0.25">
      <c r="A23" s="56" t="s">
        <v>236</v>
      </c>
      <c r="B23" s="340">
        <v>99800</v>
      </c>
      <c r="C23" s="368">
        <f t="shared" si="1"/>
        <v>40433.570800000001</v>
      </c>
      <c r="D23" s="206"/>
      <c r="E23" s="206">
        <f t="shared" si="2"/>
        <v>59366.429199999999</v>
      </c>
      <c r="F23" s="206"/>
      <c r="G23" s="230"/>
      <c r="H23" s="368">
        <f t="shared" si="13"/>
        <v>40.514600000000002</v>
      </c>
      <c r="I23" s="354">
        <f t="shared" si="14"/>
        <v>0</v>
      </c>
      <c r="J23" s="354">
        <f t="shared" si="15"/>
        <v>59.485399999999998</v>
      </c>
      <c r="K23" s="354">
        <f t="shared" si="16"/>
        <v>0</v>
      </c>
      <c r="L23" s="369">
        <f t="shared" si="17"/>
        <v>0</v>
      </c>
    </row>
    <row r="24" spans="1:12" x14ac:dyDescent="0.25">
      <c r="A24" s="56" t="s">
        <v>247</v>
      </c>
      <c r="B24" s="340">
        <v>80000</v>
      </c>
      <c r="C24" s="368">
        <f t="shared" si="1"/>
        <v>32411.68</v>
      </c>
      <c r="D24" s="206"/>
      <c r="E24" s="206">
        <f t="shared" si="2"/>
        <v>47588.32</v>
      </c>
      <c r="F24" s="206"/>
      <c r="G24" s="230"/>
      <c r="H24" s="368">
        <f t="shared" si="13"/>
        <v>40.514600000000002</v>
      </c>
      <c r="I24" s="354">
        <f t="shared" si="14"/>
        <v>0</v>
      </c>
      <c r="J24" s="354">
        <f t="shared" si="15"/>
        <v>59.485399999999998</v>
      </c>
      <c r="K24" s="354">
        <f t="shared" si="16"/>
        <v>0</v>
      </c>
      <c r="L24" s="369">
        <f t="shared" si="17"/>
        <v>0</v>
      </c>
    </row>
    <row r="25" spans="1:12" x14ac:dyDescent="0.25">
      <c r="A25" s="56" t="s">
        <v>238</v>
      </c>
      <c r="B25" s="340">
        <v>45615.99</v>
      </c>
      <c r="C25" s="368">
        <f t="shared" si="1"/>
        <v>18481.135884539999</v>
      </c>
      <c r="D25" s="206"/>
      <c r="E25" s="206">
        <f t="shared" si="2"/>
        <v>27134.854115459999</v>
      </c>
      <c r="F25" s="206"/>
      <c r="G25" s="230"/>
      <c r="H25" s="368">
        <f t="shared" si="13"/>
        <v>40.514600000000002</v>
      </c>
      <c r="I25" s="354">
        <f t="shared" si="14"/>
        <v>0</v>
      </c>
      <c r="J25" s="354">
        <f t="shared" si="15"/>
        <v>59.485399999999998</v>
      </c>
      <c r="K25" s="354">
        <f t="shared" si="16"/>
        <v>0</v>
      </c>
      <c r="L25" s="369">
        <f t="shared" si="17"/>
        <v>0</v>
      </c>
    </row>
    <row r="26" spans="1:12" ht="29.25" customHeight="1" x14ac:dyDescent="0.25">
      <c r="A26" s="55" t="s">
        <v>237</v>
      </c>
      <c r="B26" s="340">
        <v>171125.16</v>
      </c>
      <c r="C26" s="368">
        <f t="shared" si="1"/>
        <v>69330.674073360002</v>
      </c>
      <c r="D26" s="206"/>
      <c r="E26" s="206">
        <f t="shared" si="2"/>
        <v>101794.48592664</v>
      </c>
      <c r="F26" s="206"/>
      <c r="G26" s="230"/>
      <c r="H26" s="368">
        <f t="shared" si="13"/>
        <v>40.514600000000002</v>
      </c>
      <c r="I26" s="354">
        <f t="shared" si="14"/>
        <v>0</v>
      </c>
      <c r="J26" s="354">
        <f t="shared" si="15"/>
        <v>59.485399999999998</v>
      </c>
      <c r="K26" s="354">
        <f t="shared" si="16"/>
        <v>0</v>
      </c>
      <c r="L26" s="369">
        <f t="shared" si="17"/>
        <v>0</v>
      </c>
    </row>
    <row r="27" spans="1:12" x14ac:dyDescent="0.25">
      <c r="A27" s="56" t="s">
        <v>239</v>
      </c>
      <c r="B27" s="340">
        <v>269699</v>
      </c>
      <c r="C27" s="368">
        <f t="shared" si="1"/>
        <v>109267.47105399999</v>
      </c>
      <c r="D27" s="206"/>
      <c r="E27" s="206">
        <f t="shared" si="2"/>
        <v>160431.52894600001</v>
      </c>
      <c r="F27" s="206"/>
      <c r="G27" s="230"/>
      <c r="H27" s="368">
        <f t="shared" si="13"/>
        <v>40.514600000000002</v>
      </c>
      <c r="I27" s="354">
        <f t="shared" si="14"/>
        <v>0</v>
      </c>
      <c r="J27" s="354">
        <f t="shared" si="15"/>
        <v>59.485399999999998</v>
      </c>
      <c r="K27" s="354">
        <f t="shared" si="16"/>
        <v>0</v>
      </c>
      <c r="L27" s="369">
        <f t="shared" si="17"/>
        <v>0</v>
      </c>
    </row>
    <row r="28" spans="1:12" x14ac:dyDescent="0.25">
      <c r="A28" s="56" t="s">
        <v>240</v>
      </c>
      <c r="B28" s="340">
        <v>94941.62</v>
      </c>
      <c r="C28" s="368">
        <f t="shared" si="1"/>
        <v>38465.217576520001</v>
      </c>
      <c r="D28" s="206"/>
      <c r="E28" s="206">
        <f t="shared" si="2"/>
        <v>56476.402423479994</v>
      </c>
      <c r="F28" s="206"/>
      <c r="G28" s="230"/>
      <c r="H28" s="368">
        <f t="shared" si="13"/>
        <v>40.514600000000002</v>
      </c>
      <c r="I28" s="354">
        <f t="shared" si="14"/>
        <v>0</v>
      </c>
      <c r="J28" s="354">
        <f t="shared" si="15"/>
        <v>59.485399999999998</v>
      </c>
      <c r="K28" s="354">
        <f t="shared" si="16"/>
        <v>0</v>
      </c>
      <c r="L28" s="369">
        <f t="shared" si="17"/>
        <v>0</v>
      </c>
    </row>
    <row r="29" spans="1:12" ht="15.75" thickBot="1" x14ac:dyDescent="0.3">
      <c r="A29" s="64" t="s">
        <v>241</v>
      </c>
      <c r="B29" s="344">
        <v>311826.14</v>
      </c>
      <c r="C29" s="368">
        <f t="shared" si="1"/>
        <v>126335.11331643999</v>
      </c>
      <c r="D29" s="206"/>
      <c r="E29" s="206">
        <f t="shared" si="2"/>
        <v>185491.02668356002</v>
      </c>
      <c r="F29" s="206"/>
      <c r="G29" s="230"/>
      <c r="H29" s="368">
        <f t="shared" si="13"/>
        <v>40.514599999999994</v>
      </c>
      <c r="I29" s="354">
        <f t="shared" si="14"/>
        <v>0</v>
      </c>
      <c r="J29" s="354">
        <f t="shared" si="15"/>
        <v>59.485399999999998</v>
      </c>
      <c r="K29" s="354">
        <f t="shared" si="16"/>
        <v>0</v>
      </c>
      <c r="L29" s="369">
        <f t="shared" si="17"/>
        <v>0</v>
      </c>
    </row>
    <row r="30" spans="1:12" ht="15.75" thickBot="1" x14ac:dyDescent="0.3">
      <c r="A30" s="61" t="s">
        <v>262</v>
      </c>
      <c r="B30" s="338">
        <f>SUM(B31)</f>
        <v>20000</v>
      </c>
      <c r="C30" s="370"/>
      <c r="D30" s="355"/>
      <c r="E30" s="355"/>
      <c r="F30" s="355"/>
      <c r="G30" s="371"/>
      <c r="H30" s="370"/>
      <c r="I30" s="355"/>
      <c r="J30" s="355"/>
      <c r="K30" s="355"/>
      <c r="L30" s="371"/>
    </row>
    <row r="31" spans="1:12" ht="15.75" thickBot="1" x14ac:dyDescent="0.3">
      <c r="A31" s="70" t="s">
        <v>263</v>
      </c>
      <c r="B31" s="345">
        <v>20000</v>
      </c>
      <c r="C31" s="368">
        <f t="shared" si="1"/>
        <v>0</v>
      </c>
      <c r="D31" s="206">
        <v>20000</v>
      </c>
      <c r="E31" s="206">
        <f t="shared" si="2"/>
        <v>0</v>
      </c>
      <c r="F31" s="206"/>
      <c r="G31" s="230"/>
      <c r="H31" s="368">
        <f t="shared" ref="H31" si="18">C31/$B31*100</f>
        <v>0</v>
      </c>
      <c r="I31" s="354">
        <f t="shared" ref="I31" si="19">D31/$B31*100</f>
        <v>100</v>
      </c>
      <c r="J31" s="354">
        <f t="shared" ref="J31" si="20">E31/$B31*100</f>
        <v>0</v>
      </c>
      <c r="K31" s="354">
        <f t="shared" ref="K31" si="21">F31/$B31*100</f>
        <v>0</v>
      </c>
      <c r="L31" s="369">
        <f t="shared" ref="L31" si="22">G31/$B31*100</f>
        <v>0</v>
      </c>
    </row>
    <row r="32" spans="1:12" ht="15.75" thickBot="1" x14ac:dyDescent="0.3">
      <c r="A32" s="59" t="s">
        <v>244</v>
      </c>
      <c r="B32" s="346">
        <f>SUM(B33:B34)</f>
        <v>187801.21</v>
      </c>
      <c r="C32" s="370"/>
      <c r="D32" s="355"/>
      <c r="E32" s="355"/>
      <c r="F32" s="355"/>
      <c r="G32" s="371"/>
      <c r="H32" s="370"/>
      <c r="I32" s="355"/>
      <c r="J32" s="355"/>
      <c r="K32" s="355"/>
      <c r="L32" s="371"/>
    </row>
    <row r="33" spans="1:12" x14ac:dyDescent="0.25">
      <c r="A33" s="54" t="s">
        <v>245</v>
      </c>
      <c r="B33" s="347">
        <v>177837.47</v>
      </c>
      <c r="C33" s="368">
        <f t="shared" si="1"/>
        <v>26987.775770620006</v>
      </c>
      <c r="D33" s="206">
        <v>111225</v>
      </c>
      <c r="E33" s="206">
        <f t="shared" si="2"/>
        <v>39624.694229380002</v>
      </c>
      <c r="F33" s="206"/>
      <c r="G33" s="230"/>
      <c r="H33" s="368">
        <f t="shared" ref="H33" si="23">C33/$B33*100</f>
        <v>15.175528402771366</v>
      </c>
      <c r="I33" s="354">
        <f t="shared" ref="I33" si="24">D33/$B33*100</f>
        <v>62.543062494085191</v>
      </c>
      <c r="J33" s="354">
        <f t="shared" ref="J33" si="25">E33/$B33*100</f>
        <v>22.281409103143449</v>
      </c>
      <c r="K33" s="354">
        <f t="shared" ref="K33" si="26">F33/$B33*100</f>
        <v>0</v>
      </c>
      <c r="L33" s="369">
        <f t="shared" ref="L33" si="27">G33/$B33*100</f>
        <v>0</v>
      </c>
    </row>
    <row r="34" spans="1:12" ht="15.75" thickBot="1" x14ac:dyDescent="0.3">
      <c r="A34" s="58" t="s">
        <v>246</v>
      </c>
      <c r="B34" s="341">
        <v>9963.74</v>
      </c>
      <c r="C34" s="368">
        <f t="shared" si="1"/>
        <v>4036.7694060399999</v>
      </c>
      <c r="D34" s="206"/>
      <c r="E34" s="206">
        <f t="shared" si="2"/>
        <v>5926.9705939599999</v>
      </c>
      <c r="F34" s="206"/>
      <c r="G34" s="230"/>
      <c r="H34" s="368">
        <f t="shared" ref="H34" si="28">C34/$B34*100</f>
        <v>40.514600000000002</v>
      </c>
      <c r="I34" s="354">
        <f t="shared" ref="I34" si="29">D34/$B34*100</f>
        <v>0</v>
      </c>
      <c r="J34" s="354">
        <f t="shared" ref="J34" si="30">E34/$B34*100</f>
        <v>59.485399999999998</v>
      </c>
      <c r="K34" s="354">
        <f t="shared" ref="K34" si="31">F34/$B34*100</f>
        <v>0</v>
      </c>
      <c r="L34" s="369">
        <f t="shared" ref="L34" si="32">G34/$B34*100</f>
        <v>0</v>
      </c>
    </row>
    <row r="35" spans="1:12" ht="15.75" thickBot="1" x14ac:dyDescent="0.3">
      <c r="A35" s="61" t="s">
        <v>248</v>
      </c>
      <c r="B35" s="338">
        <f>SUM(B36)</f>
        <v>149817.85999999999</v>
      </c>
      <c r="C35" s="370"/>
      <c r="D35" s="355"/>
      <c r="E35" s="355"/>
      <c r="F35" s="355"/>
      <c r="G35" s="371"/>
      <c r="H35" s="370"/>
      <c r="I35" s="355"/>
      <c r="J35" s="355"/>
      <c r="K35" s="355"/>
      <c r="L35" s="371"/>
    </row>
    <row r="36" spans="1:12" ht="15.75" thickBot="1" x14ac:dyDescent="0.3">
      <c r="A36" s="63" t="s">
        <v>251</v>
      </c>
      <c r="B36" s="348">
        <v>149817.85999999999</v>
      </c>
      <c r="C36" s="368">
        <f t="shared" si="1"/>
        <v>60698.10670756</v>
      </c>
      <c r="D36" s="206"/>
      <c r="E36" s="206">
        <f t="shared" ref="E36" si="33">(B36-D36-F36-G36)*0.594854</f>
        <v>89119.753292439986</v>
      </c>
      <c r="F36" s="206"/>
      <c r="G36" s="230"/>
      <c r="H36" s="368">
        <f t="shared" ref="H36" si="34">C36/$B36*100</f>
        <v>40.514600000000009</v>
      </c>
      <c r="I36" s="354">
        <f t="shared" ref="I36" si="35">D36/$B36*100</f>
        <v>0</v>
      </c>
      <c r="J36" s="354">
        <f t="shared" ref="J36" si="36">E36/$B36*100</f>
        <v>59.485399999999998</v>
      </c>
      <c r="K36" s="354">
        <f t="shared" ref="K36" si="37">F36/$B36*100</f>
        <v>0</v>
      </c>
      <c r="L36" s="369">
        <f t="shared" ref="L36" si="38">G36/$B36*100</f>
        <v>0</v>
      </c>
    </row>
    <row r="37" spans="1:12" ht="15.75" thickBot="1" x14ac:dyDescent="0.3">
      <c r="A37" s="61" t="s">
        <v>264</v>
      </c>
      <c r="B37" s="338">
        <f>SUM(B38:B39)</f>
        <v>1812601.7000000002</v>
      </c>
      <c r="C37" s="370"/>
      <c r="D37" s="355"/>
      <c r="E37" s="355"/>
      <c r="F37" s="355"/>
      <c r="G37" s="371"/>
      <c r="H37" s="370"/>
      <c r="I37" s="355"/>
      <c r="J37" s="355"/>
      <c r="K37" s="355"/>
      <c r="L37" s="371"/>
    </row>
    <row r="38" spans="1:12" ht="17.25" customHeight="1" x14ac:dyDescent="0.25">
      <c r="A38" s="62" t="s">
        <v>250</v>
      </c>
      <c r="B38" s="339">
        <v>1236226.28</v>
      </c>
      <c r="C38" s="368">
        <f t="shared" si="1"/>
        <v>49985.66968178004</v>
      </c>
      <c r="D38" s="206"/>
      <c r="E38" s="206">
        <f t="shared" ref="E38:E39" si="39">(B38-D38-F38-G38)*0.594854</f>
        <v>73391.260318219967</v>
      </c>
      <c r="F38" s="206">
        <v>1112849.3500000001</v>
      </c>
      <c r="G38" s="230"/>
      <c r="H38" s="368">
        <f t="shared" ref="H38" si="40">C38/$B38*100</f>
        <v>4.0434077879156582</v>
      </c>
      <c r="I38" s="354">
        <f t="shared" ref="I38" si="41">D38/$B38*100</f>
        <v>0</v>
      </c>
      <c r="J38" s="354">
        <f t="shared" ref="J38" si="42">E38/$B38*100</f>
        <v>5.9367173716950887</v>
      </c>
      <c r="K38" s="354">
        <f t="shared" ref="K38" si="43">F38/$B38*100</f>
        <v>90.019874840389264</v>
      </c>
      <c r="L38" s="369">
        <f t="shared" ref="L38" si="44">G38/$B38*100</f>
        <v>0</v>
      </c>
    </row>
    <row r="39" spans="1:12" ht="15.75" thickBot="1" x14ac:dyDescent="0.3">
      <c r="A39" s="64" t="s">
        <v>249</v>
      </c>
      <c r="B39" s="344">
        <v>576375.42000000004</v>
      </c>
      <c r="C39" s="368">
        <f t="shared" si="1"/>
        <v>233516.19591132004</v>
      </c>
      <c r="D39" s="206"/>
      <c r="E39" s="206">
        <f t="shared" si="39"/>
        <v>342859.22408868</v>
      </c>
      <c r="F39" s="206"/>
      <c r="G39" s="230"/>
      <c r="H39" s="368">
        <f t="shared" ref="H39" si="45">C39/$B39*100</f>
        <v>40.514600000000009</v>
      </c>
      <c r="I39" s="354">
        <f t="shared" ref="I39" si="46">D39/$B39*100</f>
        <v>0</v>
      </c>
      <c r="J39" s="354">
        <f t="shared" ref="J39" si="47">E39/$B39*100</f>
        <v>59.485399999999998</v>
      </c>
      <c r="K39" s="354">
        <f t="shared" ref="K39" si="48">F39/$B39*100</f>
        <v>0</v>
      </c>
      <c r="L39" s="369">
        <f t="shared" ref="L39" si="49">G39/$B39*100</f>
        <v>0</v>
      </c>
    </row>
    <row r="40" spans="1:12" ht="15.75" thickBot="1" x14ac:dyDescent="0.3">
      <c r="A40" s="61" t="s">
        <v>265</v>
      </c>
      <c r="B40" s="338">
        <f>SUM(B41)</f>
        <v>171668.46</v>
      </c>
      <c r="C40" s="370"/>
      <c r="D40" s="355"/>
      <c r="E40" s="355"/>
      <c r="F40" s="355"/>
      <c r="G40" s="371"/>
      <c r="H40" s="370"/>
      <c r="I40" s="355"/>
      <c r="J40" s="355"/>
      <c r="K40" s="355"/>
      <c r="L40" s="371"/>
    </row>
    <row r="41" spans="1:12" ht="15.75" thickBot="1" x14ac:dyDescent="0.3">
      <c r="A41" s="70" t="s">
        <v>266</v>
      </c>
      <c r="B41" s="349">
        <v>171668.46</v>
      </c>
      <c r="C41" s="368">
        <f t="shared" si="1"/>
        <v>69550.789895159993</v>
      </c>
      <c r="D41" s="206"/>
      <c r="E41" s="206">
        <f t="shared" ref="E41" si="50">(B41-D41-F41-G41)*0.594854</f>
        <v>102117.67010484</v>
      </c>
      <c r="F41" s="206"/>
      <c r="G41" s="230"/>
      <c r="H41" s="368">
        <f t="shared" ref="H41" si="51">C41/$B41*100</f>
        <v>40.514599999999994</v>
      </c>
      <c r="I41" s="354">
        <f t="shared" ref="I41" si="52">D41/$B41*100</f>
        <v>0</v>
      </c>
      <c r="J41" s="354">
        <f t="shared" ref="J41" si="53">E41/$B41*100</f>
        <v>59.485399999999998</v>
      </c>
      <c r="K41" s="354">
        <f t="shared" ref="K41" si="54">F41/$B41*100</f>
        <v>0</v>
      </c>
      <c r="L41" s="369">
        <f t="shared" ref="L41" si="55">G41/$B41*100</f>
        <v>0</v>
      </c>
    </row>
    <row r="42" spans="1:12" ht="15.75" thickBot="1" x14ac:dyDescent="0.3">
      <c r="A42" s="61" t="s">
        <v>252</v>
      </c>
      <c r="B42" s="338">
        <f>SUM(B43:B44)</f>
        <v>1226811.03</v>
      </c>
      <c r="C42" s="370"/>
      <c r="D42" s="355"/>
      <c r="E42" s="355"/>
      <c r="F42" s="355"/>
      <c r="G42" s="371"/>
      <c r="H42" s="370"/>
      <c r="I42" s="355"/>
      <c r="J42" s="355"/>
      <c r="K42" s="355"/>
      <c r="L42" s="371"/>
    </row>
    <row r="43" spans="1:12" x14ac:dyDescent="0.25">
      <c r="A43" s="60" t="s">
        <v>253</v>
      </c>
      <c r="B43" s="339">
        <v>1068430.03</v>
      </c>
      <c r="C43" s="368">
        <f t="shared" si="1"/>
        <v>234348.44293438003</v>
      </c>
      <c r="D43" s="206">
        <v>490000</v>
      </c>
      <c r="E43" s="206">
        <f>(B43-D43-F43-G43)*0.594854+0.17</f>
        <v>344081.58706562</v>
      </c>
      <c r="F43" s="206"/>
      <c r="G43" s="230"/>
      <c r="H43" s="368">
        <f t="shared" ref="H43" si="56">C43/$B43*100</f>
        <v>21.933906419157839</v>
      </c>
      <c r="I43" s="354">
        <f t="shared" ref="I43" si="57">D43/$B43*100</f>
        <v>45.861683614415064</v>
      </c>
      <c r="J43" s="354">
        <f t="shared" ref="J43" si="58">E43/$B43*100</f>
        <v>32.204409966427093</v>
      </c>
      <c r="K43" s="354">
        <f t="shared" ref="K43" si="59">F43/$B43*100</f>
        <v>0</v>
      </c>
      <c r="L43" s="369">
        <f t="shared" ref="L43" si="60">G43/$B43*100</f>
        <v>0</v>
      </c>
    </row>
    <row r="44" spans="1:12" ht="15.75" thickBot="1" x14ac:dyDescent="0.3">
      <c r="A44" s="64" t="s">
        <v>254</v>
      </c>
      <c r="B44" s="344">
        <v>158381</v>
      </c>
      <c r="C44" s="368">
        <f t="shared" si="1"/>
        <v>36883.276402000003</v>
      </c>
      <c r="D44" s="206">
        <v>67344</v>
      </c>
      <c r="E44" s="206">
        <f t="shared" ref="E44" si="61">(B44-D44-F44-G44)*0.594854</f>
        <v>54153.723597999997</v>
      </c>
      <c r="F44" s="206"/>
      <c r="G44" s="230"/>
      <c r="H44" s="368">
        <f t="shared" ref="H44" si="62">C44/$B44*100</f>
        <v>23.287690065096196</v>
      </c>
      <c r="I44" s="354">
        <f t="shared" ref="I44" si="63">D44/$B44*100</f>
        <v>42.520251797879801</v>
      </c>
      <c r="J44" s="354">
        <f t="shared" ref="J44" si="64">E44/$B44*100</f>
        <v>34.192058137024013</v>
      </c>
      <c r="K44" s="354">
        <f t="shared" ref="K44" si="65">F44/$B44*100</f>
        <v>0</v>
      </c>
      <c r="L44" s="369">
        <f t="shared" ref="L44" si="66">G44/$B44*100</f>
        <v>0</v>
      </c>
    </row>
    <row r="45" spans="1:12" ht="15.75" thickBot="1" x14ac:dyDescent="0.3">
      <c r="A45" s="61" t="s">
        <v>255</v>
      </c>
      <c r="B45" s="338">
        <f>SUM(B46:B48)</f>
        <v>221196.96</v>
      </c>
      <c r="C45" s="370"/>
      <c r="D45" s="355"/>
      <c r="E45" s="355"/>
      <c r="F45" s="355"/>
      <c r="G45" s="371"/>
      <c r="H45" s="370"/>
      <c r="I45" s="355"/>
      <c r="J45" s="355"/>
      <c r="K45" s="355"/>
      <c r="L45" s="371"/>
    </row>
    <row r="46" spans="1:12" ht="26.25" customHeight="1" x14ac:dyDescent="0.25">
      <c r="A46" s="65" t="s">
        <v>256</v>
      </c>
      <c r="B46" s="339">
        <v>91402</v>
      </c>
      <c r="C46" s="368">
        <f t="shared" si="1"/>
        <v>0</v>
      </c>
      <c r="D46" s="206">
        <v>91402</v>
      </c>
      <c r="E46" s="206">
        <f t="shared" ref="E46:E48" si="67">(B46-D46-F46-G46)*0.594854</f>
        <v>0</v>
      </c>
      <c r="F46" s="206"/>
      <c r="G46" s="230"/>
      <c r="H46" s="368">
        <f t="shared" ref="H46" si="68">C46/$B46*100</f>
        <v>0</v>
      </c>
      <c r="I46" s="354">
        <f t="shared" ref="I46" si="69">D46/$B46*100</f>
        <v>100</v>
      </c>
      <c r="J46" s="354">
        <f t="shared" ref="J46" si="70">E46/$B46*100</f>
        <v>0</v>
      </c>
      <c r="K46" s="354">
        <f t="shared" ref="K46" si="71">F46/$B46*100</f>
        <v>0</v>
      </c>
      <c r="L46" s="369">
        <f t="shared" ref="L46" si="72">G46/$B46*100</f>
        <v>0</v>
      </c>
    </row>
    <row r="47" spans="1:12" x14ac:dyDescent="0.25">
      <c r="A47" s="56" t="s">
        <v>257</v>
      </c>
      <c r="B47" s="340">
        <v>99900</v>
      </c>
      <c r="C47" s="368">
        <f t="shared" si="1"/>
        <v>40474.085400000004</v>
      </c>
      <c r="D47" s="206"/>
      <c r="E47" s="206">
        <f t="shared" si="67"/>
        <v>59425.914599999996</v>
      </c>
      <c r="F47" s="206"/>
      <c r="G47" s="230"/>
      <c r="H47" s="368">
        <f t="shared" ref="H47:H48" si="73">C47/$B47*100</f>
        <v>40.514600000000009</v>
      </c>
      <c r="I47" s="354">
        <f t="shared" ref="I47:I48" si="74">D47/$B47*100</f>
        <v>0</v>
      </c>
      <c r="J47" s="354">
        <f t="shared" ref="J47:J48" si="75">E47/$B47*100</f>
        <v>59.485399999999998</v>
      </c>
      <c r="K47" s="354">
        <f t="shared" ref="K47:K48" si="76">F47/$B47*100</f>
        <v>0</v>
      </c>
      <c r="L47" s="369">
        <f t="shared" ref="L47:L48" si="77">G47/$B47*100</f>
        <v>0</v>
      </c>
    </row>
    <row r="48" spans="1:12" ht="15.75" thickBot="1" x14ac:dyDescent="0.3">
      <c r="A48" s="64" t="s">
        <v>258</v>
      </c>
      <c r="B48" s="344">
        <v>29894.959999999999</v>
      </c>
      <c r="C48" s="368">
        <f t="shared" si="1"/>
        <v>12111.823464159999</v>
      </c>
      <c r="D48" s="206"/>
      <c r="E48" s="206">
        <f t="shared" si="67"/>
        <v>17783.13653584</v>
      </c>
      <c r="F48" s="206"/>
      <c r="G48" s="230"/>
      <c r="H48" s="368">
        <f t="shared" si="73"/>
        <v>40.514600000000002</v>
      </c>
      <c r="I48" s="354">
        <f t="shared" si="74"/>
        <v>0</v>
      </c>
      <c r="J48" s="354">
        <f t="shared" si="75"/>
        <v>59.485399999999998</v>
      </c>
      <c r="K48" s="354">
        <f t="shared" si="76"/>
        <v>0</v>
      </c>
      <c r="L48" s="369">
        <f t="shared" si="77"/>
        <v>0</v>
      </c>
    </row>
    <row r="49" spans="1:12" ht="15.75" thickBot="1" x14ac:dyDescent="0.3">
      <c r="A49" s="61" t="s">
        <v>267</v>
      </c>
      <c r="B49" s="338">
        <f>SUM(B50)</f>
        <v>15000</v>
      </c>
      <c r="C49" s="370"/>
      <c r="D49" s="355"/>
      <c r="E49" s="355"/>
      <c r="F49" s="355"/>
      <c r="G49" s="371"/>
      <c r="H49" s="370"/>
      <c r="I49" s="355"/>
      <c r="J49" s="355"/>
      <c r="K49" s="355"/>
      <c r="L49" s="371"/>
    </row>
    <row r="50" spans="1:12" ht="15.75" thickBot="1" x14ac:dyDescent="0.3">
      <c r="A50" s="63" t="s">
        <v>268</v>
      </c>
      <c r="B50" s="348">
        <v>15000</v>
      </c>
      <c r="C50" s="374">
        <f t="shared" si="1"/>
        <v>6077.1900000000005</v>
      </c>
      <c r="D50" s="224"/>
      <c r="E50" s="206">
        <f t="shared" ref="E50" si="78">(B50-D50-F50-G50)*0.594854</f>
        <v>8922.81</v>
      </c>
      <c r="F50" s="224"/>
      <c r="G50" s="223"/>
      <c r="H50" s="372">
        <f t="shared" ref="H50" si="79">C50/$B50*100</f>
        <v>40.514600000000009</v>
      </c>
      <c r="I50" s="362">
        <f t="shared" ref="I50" si="80">D50/$B50*100</f>
        <v>0</v>
      </c>
      <c r="J50" s="362">
        <f t="shared" ref="J50" si="81">E50/$B50*100</f>
        <v>59.485399999999998</v>
      </c>
      <c r="K50" s="362">
        <f t="shared" ref="K50" si="82">F50/$B50*100</f>
        <v>0</v>
      </c>
      <c r="L50" s="373">
        <f t="shared" ref="L50" si="83">G50/$B50*100</f>
        <v>0</v>
      </c>
    </row>
    <row r="51" spans="1:12" ht="15.75" thickBot="1" x14ac:dyDescent="0.3">
      <c r="A51" s="66" t="s">
        <v>259</v>
      </c>
      <c r="B51" s="350">
        <f>B3+B7+B30+B32+B35+B37+B40+B42+B45+B49</f>
        <v>8893757.1500000004</v>
      </c>
      <c r="C51" s="363">
        <f t="shared" si="1"/>
        <v>2247579.4579011602</v>
      </c>
      <c r="D51" s="218">
        <f>SUM(D3:D50)</f>
        <v>1284424.1599999999</v>
      </c>
      <c r="E51" s="218">
        <f t="shared" ref="E51:G51" si="84">SUM(E3:E50)</f>
        <v>3300000.0020988402</v>
      </c>
      <c r="F51" s="218">
        <f t="shared" si="84"/>
        <v>1589753.53</v>
      </c>
      <c r="G51" s="220">
        <f t="shared" si="84"/>
        <v>472000</v>
      </c>
      <c r="H51" s="363">
        <f t="shared" ref="H51" si="85">C51/$B51*100</f>
        <v>25.271428261352519</v>
      </c>
      <c r="I51" s="364">
        <f t="shared" ref="I51" si="86">D51/$B51*100</f>
        <v>14.441862289887236</v>
      </c>
      <c r="J51" s="364">
        <f t="shared" ref="J51" si="87">E51/$B51*100</f>
        <v>37.10467855645058</v>
      </c>
      <c r="K51" s="364">
        <f t="shared" ref="K51" si="88">F51/$B51*100</f>
        <v>17.874937477913932</v>
      </c>
      <c r="L51" s="365">
        <f t="shared" ref="L51" si="89">G51/$B51*100</f>
        <v>5.3070934143957365</v>
      </c>
    </row>
  </sheetData>
  <mergeCells count="2">
    <mergeCell ref="C1:G1"/>
    <mergeCell ref="H1:L1"/>
  </mergeCells>
  <pageMargins left="0.23622047244094491" right="0.23622047244094491" top="0.74803149606299213" bottom="0.74803149606299213" header="0.31496062992125984" footer="0.31496062992125984"/>
  <pageSetup paperSize="9" scale="84" fitToHeight="3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topLeftCell="A7" workbookViewId="0">
      <selection activeCell="E46" sqref="E46"/>
    </sheetView>
  </sheetViews>
  <sheetFormatPr defaultRowHeight="15" x14ac:dyDescent="0.25"/>
  <cols>
    <col min="1" max="1" width="54.42578125" customWidth="1"/>
    <col min="2" max="7" width="16.42578125" customWidth="1"/>
    <col min="8" max="12" width="7.85546875" customWidth="1"/>
  </cols>
  <sheetData>
    <row r="1" spans="1:12" ht="15.75" thickBot="1" x14ac:dyDescent="0.3">
      <c r="A1" s="377" t="s">
        <v>501</v>
      </c>
      <c r="B1" s="393"/>
      <c r="C1" s="588" t="s">
        <v>306</v>
      </c>
      <c r="D1" s="589"/>
      <c r="E1" s="589"/>
      <c r="F1" s="589"/>
      <c r="G1" s="590"/>
      <c r="H1" s="597" t="s">
        <v>307</v>
      </c>
      <c r="I1" s="589"/>
      <c r="J1" s="589"/>
      <c r="K1" s="589"/>
      <c r="L1" s="590"/>
    </row>
    <row r="2" spans="1:12" ht="27" thickBot="1" x14ac:dyDescent="0.3">
      <c r="A2" s="57"/>
      <c r="B2" s="375" t="s">
        <v>309</v>
      </c>
      <c r="C2" s="351" t="s">
        <v>310</v>
      </c>
      <c r="D2" s="352" t="s">
        <v>494</v>
      </c>
      <c r="E2" s="352" t="s">
        <v>312</v>
      </c>
      <c r="F2" s="352" t="s">
        <v>502</v>
      </c>
      <c r="G2" s="353" t="s">
        <v>314</v>
      </c>
      <c r="H2" s="394" t="s">
        <v>315</v>
      </c>
      <c r="I2" s="359" t="s">
        <v>496</v>
      </c>
      <c r="J2" s="359" t="s">
        <v>497</v>
      </c>
      <c r="K2" s="360" t="s">
        <v>503</v>
      </c>
      <c r="L2" s="361" t="s">
        <v>499</v>
      </c>
    </row>
    <row r="3" spans="1:12" ht="15.75" thickBot="1" x14ac:dyDescent="0.3">
      <c r="A3" s="61" t="s">
        <v>272</v>
      </c>
      <c r="B3" s="378">
        <f>SUM(B4:B9)</f>
        <v>1744861.82</v>
      </c>
      <c r="C3" s="390"/>
      <c r="D3" s="357"/>
      <c r="E3" s="357"/>
      <c r="F3" s="357"/>
      <c r="G3" s="367"/>
      <c r="H3" s="356"/>
      <c r="I3" s="357"/>
      <c r="J3" s="357"/>
      <c r="K3" s="357"/>
      <c r="L3" s="367"/>
    </row>
    <row r="4" spans="1:12" x14ac:dyDescent="0.25">
      <c r="A4" s="60" t="s">
        <v>269</v>
      </c>
      <c r="B4" s="379">
        <v>375610.27</v>
      </c>
      <c r="C4" s="231">
        <f>B4-SUM(D4:G4)</f>
        <v>137071.77564120002</v>
      </c>
      <c r="D4" s="206"/>
      <c r="E4" s="206">
        <f>(B4-D4-F4-G4)*0.39244</f>
        <v>88538.494358800017</v>
      </c>
      <c r="F4" s="206"/>
      <c r="G4" s="230">
        <v>150000</v>
      </c>
      <c r="H4" s="391">
        <f>C4/$B4*100</f>
        <v>36.493085144130909</v>
      </c>
      <c r="I4" s="206">
        <f t="shared" ref="I4:L4" si="0">D4/$B4*100</f>
        <v>0</v>
      </c>
      <c r="J4" s="206">
        <f t="shared" si="0"/>
        <v>23.571904559159155</v>
      </c>
      <c r="K4" s="206">
        <f t="shared" si="0"/>
        <v>0</v>
      </c>
      <c r="L4" s="230">
        <f t="shared" si="0"/>
        <v>39.93501029670994</v>
      </c>
    </row>
    <row r="5" spans="1:12" x14ac:dyDescent="0.25">
      <c r="A5" s="56" t="s">
        <v>270</v>
      </c>
      <c r="B5" s="380">
        <v>2250</v>
      </c>
      <c r="C5" s="231">
        <f t="shared" ref="C5:C57" si="1">B5-SUM(D5:G5)</f>
        <v>1367.01</v>
      </c>
      <c r="D5" s="206"/>
      <c r="E5" s="206">
        <f t="shared" ref="E5:E33" si="2">(B5-D5-F5-G5)*0.39244</f>
        <v>882.99</v>
      </c>
      <c r="F5" s="206"/>
      <c r="G5" s="230"/>
      <c r="H5" s="391">
        <f t="shared" ref="H5:H6" si="3">C5/$B5*100</f>
        <v>60.756</v>
      </c>
      <c r="I5" s="206">
        <f t="shared" ref="I5:I7" si="4">D5/$B5*100</f>
        <v>0</v>
      </c>
      <c r="J5" s="206">
        <f t="shared" ref="J5:J7" si="5">E5/$B5*100</f>
        <v>39.244</v>
      </c>
      <c r="K5" s="206">
        <f t="shared" ref="K5:K7" si="6">F5/$B5*100</f>
        <v>0</v>
      </c>
      <c r="L5" s="230">
        <f t="shared" ref="L5:L7" si="7">G5/$B5*100</f>
        <v>0</v>
      </c>
    </row>
    <row r="6" spans="1:12" x14ac:dyDescent="0.25">
      <c r="A6" s="56" t="s">
        <v>271</v>
      </c>
      <c r="B6" s="380">
        <v>1299951.55</v>
      </c>
      <c r="C6" s="231">
        <f t="shared" si="1"/>
        <v>499992.44371800008</v>
      </c>
      <c r="D6" s="206"/>
      <c r="E6" s="206">
        <f t="shared" si="2"/>
        <v>322959.10628200002</v>
      </c>
      <c r="F6" s="206"/>
      <c r="G6" s="230">
        <v>477000</v>
      </c>
      <c r="H6" s="391">
        <f t="shared" si="3"/>
        <v>38.462390672790846</v>
      </c>
      <c r="I6" s="206">
        <f t="shared" si="4"/>
        <v>0</v>
      </c>
      <c r="J6" s="206">
        <f t="shared" si="5"/>
        <v>24.84393408985127</v>
      </c>
      <c r="K6" s="206">
        <f t="shared" si="6"/>
        <v>0</v>
      </c>
      <c r="L6" s="230">
        <f t="shared" si="7"/>
        <v>36.69367523735788</v>
      </c>
    </row>
    <row r="7" spans="1:12" ht="30" x14ac:dyDescent="0.25">
      <c r="A7" s="55" t="s">
        <v>273</v>
      </c>
      <c r="B7" s="380">
        <v>27000</v>
      </c>
      <c r="C7" s="231">
        <f t="shared" si="1"/>
        <v>16404.12</v>
      </c>
      <c r="D7" s="387"/>
      <c r="E7" s="206">
        <f t="shared" si="2"/>
        <v>10595.880000000001</v>
      </c>
      <c r="F7" s="387"/>
      <c r="G7" s="230"/>
      <c r="H7" s="391">
        <f>C7/$B7*100</f>
        <v>60.756</v>
      </c>
      <c r="I7" s="206">
        <f t="shared" si="4"/>
        <v>0</v>
      </c>
      <c r="J7" s="206">
        <f t="shared" si="5"/>
        <v>39.244</v>
      </c>
      <c r="K7" s="206">
        <f t="shared" si="6"/>
        <v>0</v>
      </c>
      <c r="L7" s="230">
        <f t="shared" si="7"/>
        <v>0</v>
      </c>
    </row>
    <row r="8" spans="1:12" ht="32.25" customHeight="1" x14ac:dyDescent="0.25">
      <c r="A8" s="55" t="s">
        <v>274</v>
      </c>
      <c r="B8" s="380">
        <v>14000</v>
      </c>
      <c r="C8" s="231">
        <f t="shared" si="1"/>
        <v>8505.84</v>
      </c>
      <c r="D8" s="206"/>
      <c r="E8" s="206">
        <f t="shared" si="2"/>
        <v>5494.16</v>
      </c>
      <c r="F8" s="206"/>
      <c r="G8" s="230"/>
      <c r="H8" s="391">
        <f t="shared" ref="H8:H9" si="8">C8/$B8*100</f>
        <v>60.756</v>
      </c>
      <c r="I8" s="206">
        <f t="shared" ref="I8:I9" si="9">D8/$B8*100</f>
        <v>0</v>
      </c>
      <c r="J8" s="206">
        <f t="shared" ref="J8:J9" si="10">E8/$B8*100</f>
        <v>39.244</v>
      </c>
      <c r="K8" s="206">
        <f t="shared" ref="K8:K9" si="11">F8/$B8*100</f>
        <v>0</v>
      </c>
      <c r="L8" s="230">
        <f t="shared" ref="L8:L9" si="12">G8/$B8*100</f>
        <v>0</v>
      </c>
    </row>
    <row r="9" spans="1:12" ht="31.5" customHeight="1" thickBot="1" x14ac:dyDescent="0.3">
      <c r="A9" s="71" t="s">
        <v>303</v>
      </c>
      <c r="B9" s="381">
        <v>26050</v>
      </c>
      <c r="C9" s="231">
        <f t="shared" si="1"/>
        <v>15826.938</v>
      </c>
      <c r="D9" s="206"/>
      <c r="E9" s="206">
        <f t="shared" si="2"/>
        <v>10223.062</v>
      </c>
      <c r="F9" s="206"/>
      <c r="G9" s="230"/>
      <c r="H9" s="391">
        <f t="shared" si="8"/>
        <v>60.756</v>
      </c>
      <c r="I9" s="206">
        <f t="shared" si="9"/>
        <v>0</v>
      </c>
      <c r="J9" s="206">
        <f t="shared" si="10"/>
        <v>39.244</v>
      </c>
      <c r="K9" s="206">
        <f t="shared" si="11"/>
        <v>0</v>
      </c>
      <c r="L9" s="230">
        <f t="shared" si="12"/>
        <v>0</v>
      </c>
    </row>
    <row r="10" spans="1:12" ht="15.75" thickBot="1" x14ac:dyDescent="0.3">
      <c r="A10" s="73" t="s">
        <v>224</v>
      </c>
      <c r="B10" s="338">
        <f>SUM(B11:B30)</f>
        <v>3617583.2699999996</v>
      </c>
      <c r="C10" s="366"/>
      <c r="D10" s="357"/>
      <c r="E10" s="357"/>
      <c r="F10" s="357"/>
      <c r="G10" s="367"/>
      <c r="H10" s="357"/>
      <c r="I10" s="357"/>
      <c r="J10" s="357"/>
      <c r="K10" s="357"/>
      <c r="L10" s="367"/>
    </row>
    <row r="11" spans="1:12" x14ac:dyDescent="0.25">
      <c r="A11" s="54" t="s">
        <v>280</v>
      </c>
      <c r="B11" s="347">
        <v>433793.02</v>
      </c>
      <c r="C11" s="231">
        <f t="shared" si="1"/>
        <v>233777.42284799999</v>
      </c>
      <c r="D11" s="206">
        <v>49012.22</v>
      </c>
      <c r="E11" s="206">
        <f t="shared" si="2"/>
        <v>151003.37715200003</v>
      </c>
      <c r="F11" s="206"/>
      <c r="G11" s="230"/>
      <c r="H11" s="391">
        <f t="shared" ref="H11" si="13">C11/$B11*100</f>
        <v>53.891467144399876</v>
      </c>
      <c r="I11" s="206">
        <f t="shared" ref="I11" si="14">D11/$B11*100</f>
        <v>11.298526656791296</v>
      </c>
      <c r="J11" s="206">
        <f t="shared" ref="J11" si="15">E11/$B11*100</f>
        <v>34.810006198808829</v>
      </c>
      <c r="K11" s="206">
        <f t="shared" ref="K11" si="16">F11/$B11*100</f>
        <v>0</v>
      </c>
      <c r="L11" s="230">
        <f t="shared" ref="L11" si="17">G11/$B11*100</f>
        <v>0</v>
      </c>
    </row>
    <row r="12" spans="1:12" x14ac:dyDescent="0.25">
      <c r="A12" s="56" t="s">
        <v>285</v>
      </c>
      <c r="B12" s="340">
        <v>99999.64</v>
      </c>
      <c r="C12" s="231">
        <f t="shared" si="1"/>
        <v>60755.781278399998</v>
      </c>
      <c r="D12" s="206"/>
      <c r="E12" s="206">
        <f t="shared" si="2"/>
        <v>39243.858721600001</v>
      </c>
      <c r="F12" s="206"/>
      <c r="G12" s="230"/>
      <c r="H12" s="391">
        <f t="shared" ref="H12:H30" si="18">C12/$B12*100</f>
        <v>60.756</v>
      </c>
      <c r="I12" s="206">
        <f t="shared" ref="I12:I30" si="19">D12/$B12*100</f>
        <v>0</v>
      </c>
      <c r="J12" s="206">
        <f t="shared" ref="J12:J30" si="20">E12/$B12*100</f>
        <v>39.244</v>
      </c>
      <c r="K12" s="206">
        <f t="shared" ref="K12:K30" si="21">F12/$B12*100</f>
        <v>0</v>
      </c>
      <c r="L12" s="230">
        <f t="shared" ref="L12:L30" si="22">G12/$B12*100</f>
        <v>0</v>
      </c>
    </row>
    <row r="13" spans="1:12" x14ac:dyDescent="0.25">
      <c r="A13" s="56" t="s">
        <v>225</v>
      </c>
      <c r="B13" s="340">
        <v>409576.57</v>
      </c>
      <c r="C13" s="231">
        <f t="shared" si="1"/>
        <v>220735.13282279999</v>
      </c>
      <c r="D13" s="206">
        <v>46262.44</v>
      </c>
      <c r="E13" s="206">
        <f t="shared" si="2"/>
        <v>142578.99717720001</v>
      </c>
      <c r="F13" s="206"/>
      <c r="G13" s="230"/>
      <c r="H13" s="391">
        <f t="shared" si="18"/>
        <v>53.893496110580742</v>
      </c>
      <c r="I13" s="206">
        <f t="shared" si="19"/>
        <v>11.295187124595531</v>
      </c>
      <c r="J13" s="206">
        <f t="shared" si="20"/>
        <v>34.811316764823736</v>
      </c>
      <c r="K13" s="206">
        <f t="shared" si="21"/>
        <v>0</v>
      </c>
      <c r="L13" s="230">
        <f t="shared" si="22"/>
        <v>0</v>
      </c>
    </row>
    <row r="14" spans="1:12" x14ac:dyDescent="0.25">
      <c r="A14" s="56" t="s">
        <v>277</v>
      </c>
      <c r="B14" s="340">
        <v>273242.65000000002</v>
      </c>
      <c r="C14" s="231">
        <f t="shared" si="1"/>
        <v>147260.08294440003</v>
      </c>
      <c r="D14" s="206">
        <v>30863.16</v>
      </c>
      <c r="E14" s="206">
        <f t="shared" si="2"/>
        <v>95119.407055600008</v>
      </c>
      <c r="F14" s="206"/>
      <c r="G14" s="230"/>
      <c r="H14" s="391">
        <f t="shared" si="18"/>
        <v>53.893520262814029</v>
      </c>
      <c r="I14" s="206">
        <f t="shared" si="19"/>
        <v>11.29514737175913</v>
      </c>
      <c r="J14" s="206">
        <f t="shared" si="20"/>
        <v>34.811332365426843</v>
      </c>
      <c r="K14" s="206">
        <f t="shared" si="21"/>
        <v>0</v>
      </c>
      <c r="L14" s="230">
        <f t="shared" si="22"/>
        <v>0</v>
      </c>
    </row>
    <row r="15" spans="1:12" x14ac:dyDescent="0.25">
      <c r="A15" s="56" t="s">
        <v>282</v>
      </c>
      <c r="B15" s="340">
        <v>161800</v>
      </c>
      <c r="C15" s="231">
        <f t="shared" si="1"/>
        <v>98303.207999999999</v>
      </c>
      <c r="D15" s="206"/>
      <c r="E15" s="206">
        <f t="shared" si="2"/>
        <v>63496.792000000001</v>
      </c>
      <c r="F15" s="206"/>
      <c r="G15" s="230"/>
      <c r="H15" s="391">
        <f t="shared" si="18"/>
        <v>60.756</v>
      </c>
      <c r="I15" s="206">
        <f t="shared" si="19"/>
        <v>0</v>
      </c>
      <c r="J15" s="206">
        <f t="shared" si="20"/>
        <v>39.244</v>
      </c>
      <c r="K15" s="206">
        <f t="shared" si="21"/>
        <v>0</v>
      </c>
      <c r="L15" s="230">
        <f t="shared" si="22"/>
        <v>0</v>
      </c>
    </row>
    <row r="16" spans="1:12" x14ac:dyDescent="0.25">
      <c r="A16" s="56" t="s">
        <v>227</v>
      </c>
      <c r="B16" s="340">
        <v>252199.95</v>
      </c>
      <c r="C16" s="231">
        <f t="shared" si="1"/>
        <v>153226.60162199999</v>
      </c>
      <c r="D16" s="206"/>
      <c r="E16" s="206">
        <f t="shared" si="2"/>
        <v>98973.34837800001</v>
      </c>
      <c r="F16" s="206"/>
      <c r="G16" s="230"/>
      <c r="H16" s="391">
        <f t="shared" si="18"/>
        <v>60.755999999999986</v>
      </c>
      <c r="I16" s="206">
        <f t="shared" si="19"/>
        <v>0</v>
      </c>
      <c r="J16" s="206">
        <f t="shared" si="20"/>
        <v>39.244</v>
      </c>
      <c r="K16" s="206">
        <f t="shared" si="21"/>
        <v>0</v>
      </c>
      <c r="L16" s="230">
        <f t="shared" si="22"/>
        <v>0</v>
      </c>
    </row>
    <row r="17" spans="1:12" x14ac:dyDescent="0.25">
      <c r="A17" s="56" t="s">
        <v>278</v>
      </c>
      <c r="B17" s="340">
        <v>69999.34</v>
      </c>
      <c r="C17" s="231">
        <f t="shared" si="1"/>
        <v>42528.799010399998</v>
      </c>
      <c r="D17" s="206"/>
      <c r="E17" s="206">
        <f t="shared" si="2"/>
        <v>27470.540989599998</v>
      </c>
      <c r="F17" s="206"/>
      <c r="G17" s="230"/>
      <c r="H17" s="391">
        <f t="shared" si="18"/>
        <v>60.756</v>
      </c>
      <c r="I17" s="206">
        <f t="shared" si="19"/>
        <v>0</v>
      </c>
      <c r="J17" s="206">
        <f t="shared" si="20"/>
        <v>39.244</v>
      </c>
      <c r="K17" s="206">
        <f t="shared" si="21"/>
        <v>0</v>
      </c>
      <c r="L17" s="230">
        <f t="shared" si="22"/>
        <v>0</v>
      </c>
    </row>
    <row r="18" spans="1:12" x14ac:dyDescent="0.25">
      <c r="A18" s="56" t="s">
        <v>279</v>
      </c>
      <c r="B18" s="340">
        <v>100000</v>
      </c>
      <c r="C18" s="231">
        <f t="shared" si="1"/>
        <v>53901.398719199999</v>
      </c>
      <c r="D18" s="206">
        <v>11282.18</v>
      </c>
      <c r="E18" s="206">
        <f t="shared" si="2"/>
        <v>34816.421280800001</v>
      </c>
      <c r="F18" s="206"/>
      <c r="G18" s="230"/>
      <c r="H18" s="391">
        <f t="shared" si="18"/>
        <v>53.901398719200003</v>
      </c>
      <c r="I18" s="206">
        <f t="shared" si="19"/>
        <v>11.28218</v>
      </c>
      <c r="J18" s="206">
        <f t="shared" si="20"/>
        <v>34.8164212808</v>
      </c>
      <c r="K18" s="206">
        <f t="shared" si="21"/>
        <v>0</v>
      </c>
      <c r="L18" s="230">
        <f t="shared" si="22"/>
        <v>0</v>
      </c>
    </row>
    <row r="19" spans="1:12" x14ac:dyDescent="0.25">
      <c r="A19" s="56" t="s">
        <v>228</v>
      </c>
      <c r="B19" s="340">
        <v>68185.81</v>
      </c>
      <c r="C19" s="231">
        <f t="shared" si="1"/>
        <v>41426.970723599996</v>
      </c>
      <c r="D19" s="206"/>
      <c r="E19" s="206">
        <f t="shared" si="2"/>
        <v>26758.839276399998</v>
      </c>
      <c r="F19" s="206"/>
      <c r="G19" s="230"/>
      <c r="H19" s="391">
        <f t="shared" si="18"/>
        <v>60.756</v>
      </c>
      <c r="I19" s="206">
        <f t="shared" si="19"/>
        <v>0</v>
      </c>
      <c r="J19" s="206">
        <f t="shared" si="20"/>
        <v>39.244</v>
      </c>
      <c r="K19" s="206">
        <f t="shared" si="21"/>
        <v>0</v>
      </c>
      <c r="L19" s="230">
        <f t="shared" si="22"/>
        <v>0</v>
      </c>
    </row>
    <row r="20" spans="1:12" x14ac:dyDescent="0.25">
      <c r="A20" s="56" t="s">
        <v>276</v>
      </c>
      <c r="B20" s="340">
        <v>369725.11</v>
      </c>
      <c r="C20" s="231">
        <f t="shared" si="1"/>
        <v>56157.548476799973</v>
      </c>
      <c r="D20" s="206">
        <v>277293.83</v>
      </c>
      <c r="E20" s="206">
        <f t="shared" si="2"/>
        <v>36273.731523199989</v>
      </c>
      <c r="F20" s="206"/>
      <c r="G20" s="230"/>
      <c r="H20" s="391">
        <f t="shared" si="18"/>
        <v>15.189000410818723</v>
      </c>
      <c r="I20" s="206">
        <f t="shared" si="19"/>
        <v>74.999999323821967</v>
      </c>
      <c r="J20" s="206">
        <f t="shared" si="20"/>
        <v>9.8110002653593078</v>
      </c>
      <c r="K20" s="206">
        <f t="shared" si="21"/>
        <v>0</v>
      </c>
      <c r="L20" s="230">
        <f t="shared" si="22"/>
        <v>0</v>
      </c>
    </row>
    <row r="21" spans="1:12" x14ac:dyDescent="0.25">
      <c r="A21" s="56" t="s">
        <v>243</v>
      </c>
      <c r="B21" s="340">
        <v>532458.41</v>
      </c>
      <c r="C21" s="231">
        <f t="shared" si="1"/>
        <v>323500.43157959997</v>
      </c>
      <c r="D21" s="206"/>
      <c r="E21" s="206">
        <f t="shared" si="2"/>
        <v>208957.97842040003</v>
      </c>
      <c r="F21" s="206"/>
      <c r="G21" s="230"/>
      <c r="H21" s="391">
        <f t="shared" si="18"/>
        <v>60.755999999999986</v>
      </c>
      <c r="I21" s="206">
        <f t="shared" si="19"/>
        <v>0</v>
      </c>
      <c r="J21" s="206">
        <f t="shared" si="20"/>
        <v>39.244</v>
      </c>
      <c r="K21" s="206">
        <f t="shared" si="21"/>
        <v>0</v>
      </c>
      <c r="L21" s="230">
        <f t="shared" si="22"/>
        <v>0</v>
      </c>
    </row>
    <row r="22" spans="1:12" x14ac:dyDescent="0.25">
      <c r="A22" s="56" t="s">
        <v>286</v>
      </c>
      <c r="B22" s="340">
        <v>14400</v>
      </c>
      <c r="C22" s="231">
        <f t="shared" si="1"/>
        <v>8748.8639999999996</v>
      </c>
      <c r="D22" s="206"/>
      <c r="E22" s="206">
        <f t="shared" si="2"/>
        <v>5651.1360000000004</v>
      </c>
      <c r="F22" s="206"/>
      <c r="G22" s="230"/>
      <c r="H22" s="391">
        <f t="shared" si="18"/>
        <v>60.756</v>
      </c>
      <c r="I22" s="206">
        <f t="shared" si="19"/>
        <v>0</v>
      </c>
      <c r="J22" s="206">
        <f t="shared" si="20"/>
        <v>39.244</v>
      </c>
      <c r="K22" s="206">
        <f t="shared" si="21"/>
        <v>0</v>
      </c>
      <c r="L22" s="230">
        <f t="shared" si="22"/>
        <v>0</v>
      </c>
    </row>
    <row r="23" spans="1:12" x14ac:dyDescent="0.25">
      <c r="A23" s="56" t="s">
        <v>230</v>
      </c>
      <c r="B23" s="340">
        <v>74420</v>
      </c>
      <c r="C23" s="231">
        <f t="shared" si="1"/>
        <v>45214.6152</v>
      </c>
      <c r="D23" s="206"/>
      <c r="E23" s="206">
        <f t="shared" si="2"/>
        <v>29205.3848</v>
      </c>
      <c r="F23" s="206"/>
      <c r="G23" s="230"/>
      <c r="H23" s="391">
        <f t="shared" si="18"/>
        <v>60.756</v>
      </c>
      <c r="I23" s="206">
        <f t="shared" si="19"/>
        <v>0</v>
      </c>
      <c r="J23" s="206">
        <f t="shared" si="20"/>
        <v>39.244</v>
      </c>
      <c r="K23" s="206">
        <f t="shared" si="21"/>
        <v>0</v>
      </c>
      <c r="L23" s="230">
        <f t="shared" si="22"/>
        <v>0</v>
      </c>
    </row>
    <row r="24" spans="1:12" x14ac:dyDescent="0.25">
      <c r="A24" s="56" t="s">
        <v>283</v>
      </c>
      <c r="B24" s="340">
        <v>40000</v>
      </c>
      <c r="C24" s="231">
        <f t="shared" si="1"/>
        <v>24302.400000000001</v>
      </c>
      <c r="D24" s="206"/>
      <c r="E24" s="206">
        <f t="shared" si="2"/>
        <v>15697.6</v>
      </c>
      <c r="F24" s="206"/>
      <c r="G24" s="230"/>
      <c r="H24" s="391">
        <f t="shared" si="18"/>
        <v>60.756</v>
      </c>
      <c r="I24" s="206">
        <f t="shared" si="19"/>
        <v>0</v>
      </c>
      <c r="J24" s="206">
        <f t="shared" si="20"/>
        <v>39.244</v>
      </c>
      <c r="K24" s="206">
        <f t="shared" si="21"/>
        <v>0</v>
      </c>
      <c r="L24" s="230">
        <f t="shared" si="22"/>
        <v>0</v>
      </c>
    </row>
    <row r="25" spans="1:12" x14ac:dyDescent="0.25">
      <c r="A25" s="56" t="s">
        <v>234</v>
      </c>
      <c r="B25" s="340">
        <v>159279.59</v>
      </c>
      <c r="C25" s="231">
        <f t="shared" si="1"/>
        <v>96771.907700399999</v>
      </c>
      <c r="D25" s="206"/>
      <c r="E25" s="206">
        <f t="shared" si="2"/>
        <v>62507.682299599997</v>
      </c>
      <c r="F25" s="206"/>
      <c r="G25" s="230"/>
      <c r="H25" s="391">
        <f t="shared" si="18"/>
        <v>60.756</v>
      </c>
      <c r="I25" s="206">
        <f t="shared" si="19"/>
        <v>0</v>
      </c>
      <c r="J25" s="206">
        <f t="shared" si="20"/>
        <v>39.244</v>
      </c>
      <c r="K25" s="206">
        <f t="shared" si="21"/>
        <v>0</v>
      </c>
      <c r="L25" s="230">
        <f t="shared" si="22"/>
        <v>0</v>
      </c>
    </row>
    <row r="26" spans="1:12" x14ac:dyDescent="0.25">
      <c r="A26" s="56" t="s">
        <v>239</v>
      </c>
      <c r="B26" s="340">
        <v>169185.47</v>
      </c>
      <c r="C26" s="231">
        <f t="shared" si="1"/>
        <v>102790.3241532</v>
      </c>
      <c r="D26" s="206"/>
      <c r="E26" s="206">
        <f t="shared" si="2"/>
        <v>66395.145846800006</v>
      </c>
      <c r="F26" s="206"/>
      <c r="G26" s="230"/>
      <c r="H26" s="391">
        <f t="shared" si="18"/>
        <v>60.756</v>
      </c>
      <c r="I26" s="206">
        <f t="shared" si="19"/>
        <v>0</v>
      </c>
      <c r="J26" s="206">
        <f t="shared" si="20"/>
        <v>39.244</v>
      </c>
      <c r="K26" s="206">
        <f t="shared" si="21"/>
        <v>0</v>
      </c>
      <c r="L26" s="230">
        <f t="shared" si="22"/>
        <v>0</v>
      </c>
    </row>
    <row r="27" spans="1:12" x14ac:dyDescent="0.25">
      <c r="A27" s="56" t="s">
        <v>281</v>
      </c>
      <c r="B27" s="340">
        <v>121298.05</v>
      </c>
      <c r="C27" s="231">
        <f t="shared" si="1"/>
        <v>32373.670558800004</v>
      </c>
      <c r="D27" s="206">
        <v>68013.320000000007</v>
      </c>
      <c r="E27" s="206">
        <f t="shared" si="2"/>
        <v>20911.059441199999</v>
      </c>
      <c r="F27" s="206"/>
      <c r="G27" s="230"/>
      <c r="H27" s="391">
        <f t="shared" si="18"/>
        <v>26.689357791654526</v>
      </c>
      <c r="I27" s="206">
        <f t="shared" si="19"/>
        <v>56.071239397500626</v>
      </c>
      <c r="J27" s="206">
        <f t="shared" si="20"/>
        <v>17.239402810844854</v>
      </c>
      <c r="K27" s="206">
        <f t="shared" si="21"/>
        <v>0</v>
      </c>
      <c r="L27" s="230">
        <f t="shared" si="22"/>
        <v>0</v>
      </c>
    </row>
    <row r="28" spans="1:12" x14ac:dyDescent="0.25">
      <c r="A28" s="56" t="s">
        <v>247</v>
      </c>
      <c r="B28" s="340">
        <v>60675.51</v>
      </c>
      <c r="C28" s="231">
        <f t="shared" si="1"/>
        <v>36864.012855599998</v>
      </c>
      <c r="D28" s="206"/>
      <c r="E28" s="206">
        <f t="shared" si="2"/>
        <v>23811.4971444</v>
      </c>
      <c r="F28" s="206"/>
      <c r="G28" s="230"/>
      <c r="H28" s="391">
        <f t="shared" si="18"/>
        <v>60.756</v>
      </c>
      <c r="I28" s="206">
        <f t="shared" si="19"/>
        <v>0</v>
      </c>
      <c r="J28" s="206">
        <f t="shared" si="20"/>
        <v>39.244</v>
      </c>
      <c r="K28" s="206">
        <f t="shared" si="21"/>
        <v>0</v>
      </c>
      <c r="L28" s="230">
        <f t="shared" si="22"/>
        <v>0</v>
      </c>
    </row>
    <row r="29" spans="1:12" x14ac:dyDescent="0.25">
      <c r="A29" s="56" t="s">
        <v>275</v>
      </c>
      <c r="B29" s="340">
        <v>50344.15</v>
      </c>
      <c r="C29" s="231">
        <f t="shared" si="1"/>
        <v>30587.091774</v>
      </c>
      <c r="D29" s="206"/>
      <c r="E29" s="206">
        <f t="shared" si="2"/>
        <v>19757.058226000001</v>
      </c>
      <c r="F29" s="206"/>
      <c r="G29" s="230"/>
      <c r="H29" s="391">
        <f t="shared" si="18"/>
        <v>60.756</v>
      </c>
      <c r="I29" s="206">
        <f t="shared" si="19"/>
        <v>0</v>
      </c>
      <c r="J29" s="206">
        <f t="shared" si="20"/>
        <v>39.244</v>
      </c>
      <c r="K29" s="206">
        <f t="shared" si="21"/>
        <v>0</v>
      </c>
      <c r="L29" s="230">
        <f t="shared" si="22"/>
        <v>0</v>
      </c>
    </row>
    <row r="30" spans="1:12" ht="15.75" thickBot="1" x14ac:dyDescent="0.3">
      <c r="A30" s="58" t="s">
        <v>284</v>
      </c>
      <c r="B30" s="382">
        <v>157000</v>
      </c>
      <c r="C30" s="231">
        <f t="shared" si="1"/>
        <v>95386.92</v>
      </c>
      <c r="D30" s="206"/>
      <c r="E30" s="206">
        <f t="shared" si="2"/>
        <v>61613.08</v>
      </c>
      <c r="F30" s="206"/>
      <c r="G30" s="230"/>
      <c r="H30" s="391">
        <f t="shared" si="18"/>
        <v>60.756</v>
      </c>
      <c r="I30" s="206">
        <f t="shared" si="19"/>
        <v>0</v>
      </c>
      <c r="J30" s="206">
        <f t="shared" si="20"/>
        <v>39.244</v>
      </c>
      <c r="K30" s="206">
        <f t="shared" si="21"/>
        <v>0</v>
      </c>
      <c r="L30" s="230">
        <f t="shared" si="22"/>
        <v>0</v>
      </c>
    </row>
    <row r="31" spans="1:12" ht="15.75" thickBot="1" x14ac:dyDescent="0.3">
      <c r="A31" s="61" t="s">
        <v>244</v>
      </c>
      <c r="B31" s="338">
        <f>SUM(B32:B33)</f>
        <v>902445</v>
      </c>
      <c r="C31" s="366"/>
      <c r="D31" s="357"/>
      <c r="E31" s="357"/>
      <c r="F31" s="357"/>
      <c r="G31" s="367"/>
      <c r="H31" s="357"/>
      <c r="I31" s="357"/>
      <c r="J31" s="357"/>
      <c r="K31" s="357"/>
      <c r="L31" s="367"/>
    </row>
    <row r="32" spans="1:12" x14ac:dyDescent="0.25">
      <c r="A32" s="54" t="s">
        <v>245</v>
      </c>
      <c r="B32" s="347">
        <v>545000</v>
      </c>
      <c r="C32" s="231">
        <f t="shared" si="1"/>
        <v>331120.19999999995</v>
      </c>
      <c r="D32" s="206"/>
      <c r="E32" s="206">
        <f t="shared" si="2"/>
        <v>213879.80000000002</v>
      </c>
      <c r="F32" s="206"/>
      <c r="G32" s="230"/>
      <c r="H32" s="391">
        <f t="shared" ref="H32" si="23">C32/$B32*100</f>
        <v>60.755999999999986</v>
      </c>
      <c r="I32" s="206">
        <f t="shared" ref="I32" si="24">D32/$B32*100</f>
        <v>0</v>
      </c>
      <c r="J32" s="206">
        <f t="shared" ref="J32" si="25">E32/$B32*100</f>
        <v>39.244</v>
      </c>
      <c r="K32" s="206">
        <f t="shared" ref="K32" si="26">F32/$B32*100</f>
        <v>0</v>
      </c>
      <c r="L32" s="230">
        <f t="shared" ref="L32" si="27">G32/$B32*100</f>
        <v>0</v>
      </c>
    </row>
    <row r="33" spans="1:12" ht="15.75" thickBot="1" x14ac:dyDescent="0.3">
      <c r="A33" s="58" t="s">
        <v>246</v>
      </c>
      <c r="B33" s="341">
        <v>357445</v>
      </c>
      <c r="C33" s="231">
        <f t="shared" si="1"/>
        <v>217169.28419999999</v>
      </c>
      <c r="D33" s="206"/>
      <c r="E33" s="206">
        <f t="shared" si="2"/>
        <v>140275.71580000001</v>
      </c>
      <c r="F33" s="206"/>
      <c r="G33" s="230"/>
      <c r="H33" s="391">
        <f t="shared" ref="H33" si="28">C33/$B33*100</f>
        <v>60.756</v>
      </c>
      <c r="I33" s="206">
        <f t="shared" ref="I33" si="29">D33/$B33*100</f>
        <v>0</v>
      </c>
      <c r="J33" s="206">
        <f t="shared" ref="J33" si="30">E33/$B33*100</f>
        <v>39.244</v>
      </c>
      <c r="K33" s="206">
        <f t="shared" ref="K33" si="31">F33/$B33*100</f>
        <v>0</v>
      </c>
      <c r="L33" s="230">
        <f t="shared" ref="L33" si="32">G33/$B33*100</f>
        <v>0</v>
      </c>
    </row>
    <row r="34" spans="1:12" ht="15.75" thickBot="1" x14ac:dyDescent="0.3">
      <c r="A34" s="61" t="s">
        <v>248</v>
      </c>
      <c r="B34" s="338">
        <f>SUM(B35:B36)</f>
        <v>197114.19</v>
      </c>
      <c r="C34" s="366"/>
      <c r="D34" s="357"/>
      <c r="E34" s="357"/>
      <c r="F34" s="357"/>
      <c r="G34" s="367"/>
      <c r="H34" s="357"/>
      <c r="I34" s="357"/>
      <c r="J34" s="357"/>
      <c r="K34" s="357"/>
      <c r="L34" s="367"/>
    </row>
    <row r="35" spans="1:12" x14ac:dyDescent="0.25">
      <c r="A35" s="54" t="s">
        <v>287</v>
      </c>
      <c r="B35" s="347">
        <v>116220</v>
      </c>
      <c r="C35" s="231">
        <f>B35-SUM(D35:G35)</f>
        <v>70610.623200000002</v>
      </c>
      <c r="D35" s="206"/>
      <c r="E35" s="206">
        <f t="shared" ref="E35:E36" si="33">(B35-D35-F35-G35)*0.39244</f>
        <v>45609.376799999998</v>
      </c>
      <c r="F35" s="206"/>
      <c r="G35" s="230"/>
      <c r="H35" s="391">
        <f t="shared" ref="H35" si="34">C35/$B35*100</f>
        <v>60.756</v>
      </c>
      <c r="I35" s="206">
        <f t="shared" ref="I35" si="35">D35/$B35*100</f>
        <v>0</v>
      </c>
      <c r="J35" s="206">
        <f t="shared" ref="J35" si="36">E35/$B35*100</f>
        <v>39.244</v>
      </c>
      <c r="K35" s="206">
        <f t="shared" ref="K35" si="37">F35/$B35*100</f>
        <v>0</v>
      </c>
      <c r="L35" s="230">
        <f t="shared" ref="L35" si="38">G35/$B35*100</f>
        <v>0</v>
      </c>
    </row>
    <row r="36" spans="1:12" ht="15.75" thickBot="1" x14ac:dyDescent="0.3">
      <c r="A36" s="58" t="s">
        <v>251</v>
      </c>
      <c r="B36" s="341">
        <v>80894.19</v>
      </c>
      <c r="C36" s="231">
        <f t="shared" si="1"/>
        <v>29489.7594312</v>
      </c>
      <c r="D36" s="206">
        <v>32356.17</v>
      </c>
      <c r="E36" s="206">
        <f t="shared" si="33"/>
        <v>19048.2605688</v>
      </c>
      <c r="F36" s="206"/>
      <c r="G36" s="230"/>
      <c r="H36" s="391">
        <f t="shared" ref="H36" si="39">C36/$B36*100</f>
        <v>36.454731089093045</v>
      </c>
      <c r="I36" s="206">
        <f t="shared" ref="I36" si="40">D36/$B36*100</f>
        <v>39.998138308820444</v>
      </c>
      <c r="J36" s="206">
        <f t="shared" ref="J36" si="41">E36/$B36*100</f>
        <v>23.547130602086501</v>
      </c>
      <c r="K36" s="206">
        <f t="shared" ref="K36" si="42">F36/$B36*100</f>
        <v>0</v>
      </c>
      <c r="L36" s="230">
        <f t="shared" ref="L36" si="43">G36/$B36*100</f>
        <v>0</v>
      </c>
    </row>
    <row r="37" spans="1:12" ht="15.75" thickBot="1" x14ac:dyDescent="0.3">
      <c r="A37" s="61" t="s">
        <v>288</v>
      </c>
      <c r="B37" s="338">
        <f>SUM(B38:B40)</f>
        <v>124687</v>
      </c>
      <c r="C37" s="366"/>
      <c r="D37" s="357"/>
      <c r="E37" s="357"/>
      <c r="F37" s="357"/>
      <c r="G37" s="367"/>
      <c r="H37" s="357"/>
      <c r="I37" s="357"/>
      <c r="J37" s="357"/>
      <c r="K37" s="357"/>
      <c r="L37" s="367"/>
    </row>
    <row r="38" spans="1:12" x14ac:dyDescent="0.25">
      <c r="A38" s="54" t="s">
        <v>289</v>
      </c>
      <c r="B38" s="347">
        <v>8139</v>
      </c>
      <c r="C38" s="231">
        <f t="shared" si="1"/>
        <v>4944.93084</v>
      </c>
      <c r="D38" s="206"/>
      <c r="E38" s="206">
        <f t="shared" ref="E38:E40" si="44">(B38-D38-F38-G38)*0.39244</f>
        <v>3194.06916</v>
      </c>
      <c r="F38" s="206"/>
      <c r="G38" s="230"/>
      <c r="H38" s="391">
        <f t="shared" ref="H38" si="45">C38/$B38*100</f>
        <v>60.756</v>
      </c>
      <c r="I38" s="206">
        <f t="shared" ref="I38" si="46">D38/$B38*100</f>
        <v>0</v>
      </c>
      <c r="J38" s="206">
        <f t="shared" ref="J38" si="47">E38/$B38*100</f>
        <v>39.244</v>
      </c>
      <c r="K38" s="206">
        <f t="shared" ref="K38" si="48">F38/$B38*100</f>
        <v>0</v>
      </c>
      <c r="L38" s="230">
        <f t="shared" ref="L38" si="49">G38/$B38*100</f>
        <v>0</v>
      </c>
    </row>
    <row r="39" spans="1:12" x14ac:dyDescent="0.25">
      <c r="A39" s="56" t="s">
        <v>301</v>
      </c>
      <c r="B39" s="340">
        <v>16996</v>
      </c>
      <c r="C39" s="231">
        <f t="shared" si="1"/>
        <v>10326.089759999999</v>
      </c>
      <c r="D39" s="206"/>
      <c r="E39" s="206">
        <f t="shared" si="44"/>
        <v>6669.9102400000002</v>
      </c>
      <c r="F39" s="206"/>
      <c r="G39" s="230"/>
      <c r="H39" s="391">
        <f t="shared" ref="H39:H40" si="50">C39/$B39*100</f>
        <v>60.756</v>
      </c>
      <c r="I39" s="206">
        <f t="shared" ref="I39:I40" si="51">D39/$B39*100</f>
        <v>0</v>
      </c>
      <c r="J39" s="206">
        <f t="shared" ref="J39:J40" si="52">E39/$B39*100</f>
        <v>39.244</v>
      </c>
      <c r="K39" s="206">
        <f t="shared" ref="K39:K40" si="53">F39/$B39*100</f>
        <v>0</v>
      </c>
      <c r="L39" s="230">
        <f t="shared" ref="L39:L40" si="54">G39/$B39*100</f>
        <v>0</v>
      </c>
    </row>
    <row r="40" spans="1:12" ht="15.75" thickBot="1" x14ac:dyDescent="0.3">
      <c r="A40" s="58" t="s">
        <v>302</v>
      </c>
      <c r="B40" s="341">
        <v>99552</v>
      </c>
      <c r="C40" s="231">
        <f t="shared" si="1"/>
        <v>30105.813120000006</v>
      </c>
      <c r="D40" s="206">
        <v>50000</v>
      </c>
      <c r="E40" s="206">
        <f t="shared" si="44"/>
        <v>19446.186880000001</v>
      </c>
      <c r="F40" s="206"/>
      <c r="G40" s="230"/>
      <c r="H40" s="391">
        <f t="shared" si="50"/>
        <v>30.241294117647065</v>
      </c>
      <c r="I40" s="206">
        <f t="shared" si="51"/>
        <v>50.225008036001284</v>
      </c>
      <c r="J40" s="206">
        <f t="shared" si="52"/>
        <v>19.533697846351654</v>
      </c>
      <c r="K40" s="206">
        <f t="shared" si="53"/>
        <v>0</v>
      </c>
      <c r="L40" s="230">
        <f t="shared" si="54"/>
        <v>0</v>
      </c>
    </row>
    <row r="41" spans="1:12" ht="15.75" thickBot="1" x14ac:dyDescent="0.3">
      <c r="A41" s="61" t="s">
        <v>290</v>
      </c>
      <c r="B41" s="338">
        <f>SUM(B42:B44)</f>
        <v>704000</v>
      </c>
      <c r="C41" s="366"/>
      <c r="D41" s="357"/>
      <c r="E41" s="357"/>
      <c r="F41" s="357"/>
      <c r="G41" s="367"/>
      <c r="H41" s="357"/>
      <c r="I41" s="357"/>
      <c r="J41" s="357"/>
      <c r="K41" s="357"/>
      <c r="L41" s="367"/>
    </row>
    <row r="42" spans="1:12" x14ac:dyDescent="0.25">
      <c r="A42" s="54" t="s">
        <v>291</v>
      </c>
      <c r="B42" s="347">
        <v>400000</v>
      </c>
      <c r="C42" s="231">
        <f t="shared" si="1"/>
        <v>243024</v>
      </c>
      <c r="D42" s="206"/>
      <c r="E42" s="206">
        <f t="shared" ref="E42:E44" si="55">(B42-D42-F42-G42)*0.39244</f>
        <v>156976</v>
      </c>
      <c r="F42" s="206"/>
      <c r="G42" s="230"/>
      <c r="H42" s="391">
        <f t="shared" ref="H42" si="56">C42/$B42*100</f>
        <v>60.756</v>
      </c>
      <c r="I42" s="206">
        <f t="shared" ref="I42" si="57">D42/$B42*100</f>
        <v>0</v>
      </c>
      <c r="J42" s="206">
        <f t="shared" ref="J42" si="58">E42/$B42*100</f>
        <v>39.244</v>
      </c>
      <c r="K42" s="206">
        <f t="shared" ref="K42" si="59">F42/$B42*100</f>
        <v>0</v>
      </c>
      <c r="L42" s="230">
        <f t="shared" ref="L42" si="60">G42/$B42*100</f>
        <v>0</v>
      </c>
    </row>
    <row r="43" spans="1:12" x14ac:dyDescent="0.25">
      <c r="A43" s="56" t="s">
        <v>292</v>
      </c>
      <c r="B43" s="340">
        <v>4000</v>
      </c>
      <c r="C43" s="231">
        <f t="shared" si="1"/>
        <v>2430.2399999999998</v>
      </c>
      <c r="D43" s="206"/>
      <c r="E43" s="206">
        <f t="shared" si="55"/>
        <v>1569.76</v>
      </c>
      <c r="F43" s="206"/>
      <c r="G43" s="230"/>
      <c r="H43" s="391">
        <f t="shared" ref="H43:H44" si="61">C43/$B43*100</f>
        <v>60.756</v>
      </c>
      <c r="I43" s="206">
        <f t="shared" ref="I43:I44" si="62">D43/$B43*100</f>
        <v>0</v>
      </c>
      <c r="J43" s="206">
        <f t="shared" ref="J43:J44" si="63">E43/$B43*100</f>
        <v>39.244</v>
      </c>
      <c r="K43" s="206">
        <f t="shared" ref="K43:K44" si="64">F43/$B43*100</f>
        <v>0</v>
      </c>
      <c r="L43" s="230">
        <f t="shared" ref="L43:L44" si="65">G43/$B43*100</f>
        <v>0</v>
      </c>
    </row>
    <row r="44" spans="1:12" ht="15.75" thickBot="1" x14ac:dyDescent="0.3">
      <c r="A44" s="58" t="s">
        <v>293</v>
      </c>
      <c r="B44" s="341">
        <v>300000</v>
      </c>
      <c r="C44" s="231">
        <f t="shared" si="1"/>
        <v>182268</v>
      </c>
      <c r="D44" s="206"/>
      <c r="E44" s="206">
        <f t="shared" si="55"/>
        <v>117732</v>
      </c>
      <c r="F44" s="206"/>
      <c r="G44" s="230"/>
      <c r="H44" s="391">
        <f t="shared" si="61"/>
        <v>60.756</v>
      </c>
      <c r="I44" s="206">
        <f t="shared" si="62"/>
        <v>0</v>
      </c>
      <c r="J44" s="206">
        <f t="shared" si="63"/>
        <v>39.244</v>
      </c>
      <c r="K44" s="206">
        <f t="shared" si="64"/>
        <v>0</v>
      </c>
      <c r="L44" s="230">
        <f t="shared" si="65"/>
        <v>0</v>
      </c>
    </row>
    <row r="45" spans="1:12" ht="15.75" thickBot="1" x14ac:dyDescent="0.3">
      <c r="A45" s="61" t="s">
        <v>264</v>
      </c>
      <c r="B45" s="383">
        <f>SUM(B46:B47)</f>
        <v>1249999.27</v>
      </c>
      <c r="C45" s="366"/>
      <c r="D45" s="357"/>
      <c r="E45" s="357"/>
      <c r="F45" s="357"/>
      <c r="G45" s="367"/>
      <c r="H45" s="357"/>
      <c r="I45" s="357"/>
      <c r="J45" s="357"/>
      <c r="K45" s="357"/>
      <c r="L45" s="367"/>
    </row>
    <row r="46" spans="1:12" x14ac:dyDescent="0.25">
      <c r="A46" s="54" t="s">
        <v>300</v>
      </c>
      <c r="B46" s="384">
        <v>899999.27</v>
      </c>
      <c r="C46" s="231">
        <f t="shared" si="1"/>
        <v>411233.82368119998</v>
      </c>
      <c r="D46" s="206"/>
      <c r="E46" s="206">
        <f>(B46-D46-F46-G46)*0.39244+4.87</f>
        <v>265635.44631880004</v>
      </c>
      <c r="F46" s="206">
        <v>183130</v>
      </c>
      <c r="G46" s="230">
        <v>40000</v>
      </c>
      <c r="H46" s="391">
        <f t="shared" ref="H46" si="66">C46/$B46*100</f>
        <v>45.692684137532687</v>
      </c>
      <c r="I46" s="206">
        <f t="shared" ref="I46" si="67">D46/$B46*100</f>
        <v>0</v>
      </c>
      <c r="J46" s="206">
        <f t="shared" ref="J46" si="68">E46/$B46*100</f>
        <v>29.515073530981866</v>
      </c>
      <c r="K46" s="206">
        <f t="shared" ref="K46" si="69">F46/$B46*100</f>
        <v>20.347794282099805</v>
      </c>
      <c r="L46" s="230">
        <f t="shared" ref="L46" si="70">G46/$B46*100</f>
        <v>4.44444804938564</v>
      </c>
    </row>
    <row r="47" spans="1:12" ht="15.75" thickBot="1" x14ac:dyDescent="0.3">
      <c r="A47" s="58" t="s">
        <v>249</v>
      </c>
      <c r="B47" s="382">
        <v>350000</v>
      </c>
      <c r="C47" s="231">
        <f t="shared" si="1"/>
        <v>212646</v>
      </c>
      <c r="D47" s="206"/>
      <c r="E47" s="206">
        <f t="shared" ref="E47" si="71">(B47-D47-F47-G47)*0.39244</f>
        <v>137354</v>
      </c>
      <c r="F47" s="206"/>
      <c r="G47" s="230"/>
      <c r="H47" s="391">
        <f t="shared" ref="H47" si="72">C47/$B47*100</f>
        <v>60.756</v>
      </c>
      <c r="I47" s="206">
        <f t="shared" ref="I47" si="73">D47/$B47*100</f>
        <v>0</v>
      </c>
      <c r="J47" s="206">
        <f t="shared" ref="J47" si="74">E47/$B47*100</f>
        <v>39.244</v>
      </c>
      <c r="K47" s="206">
        <f t="shared" ref="K47" si="75">F47/$B47*100</f>
        <v>0</v>
      </c>
      <c r="L47" s="230">
        <f t="shared" ref="L47" si="76">G47/$B47*100</f>
        <v>0</v>
      </c>
    </row>
    <row r="48" spans="1:12" ht="15.75" thickBot="1" x14ac:dyDescent="0.3">
      <c r="A48" s="61" t="s">
        <v>265</v>
      </c>
      <c r="B48" s="338">
        <f>SUM(B49)</f>
        <v>175989.01</v>
      </c>
      <c r="C48" s="366"/>
      <c r="D48" s="357"/>
      <c r="E48" s="357"/>
      <c r="F48" s="357"/>
      <c r="G48" s="367"/>
      <c r="H48" s="357"/>
      <c r="I48" s="357"/>
      <c r="J48" s="357"/>
      <c r="K48" s="357"/>
      <c r="L48" s="367"/>
    </row>
    <row r="49" spans="1:12" ht="15.75" thickBot="1" x14ac:dyDescent="0.3">
      <c r="A49" s="74" t="s">
        <v>294</v>
      </c>
      <c r="B49" s="385">
        <v>175989.01</v>
      </c>
      <c r="C49" s="231">
        <f t="shared" si="1"/>
        <v>106923.8829156</v>
      </c>
      <c r="D49" s="206"/>
      <c r="E49" s="206">
        <f t="shared" ref="E49:E52" si="77">(B49-D49-F49-G49)*0.39244</f>
        <v>69065.12708440001</v>
      </c>
      <c r="F49" s="206"/>
      <c r="G49" s="230"/>
      <c r="H49" s="391">
        <f t="shared" ref="H49" si="78">C49/$B49*100</f>
        <v>60.756</v>
      </c>
      <c r="I49" s="206">
        <f t="shared" ref="I49" si="79">D49/$B49*100</f>
        <v>0</v>
      </c>
      <c r="J49" s="206">
        <f t="shared" ref="J49" si="80">E49/$B49*100</f>
        <v>39.244</v>
      </c>
      <c r="K49" s="206">
        <f t="shared" ref="K49" si="81">F49/$B49*100</f>
        <v>0</v>
      </c>
      <c r="L49" s="230">
        <f t="shared" ref="L49" si="82">G49/$B49*100</f>
        <v>0</v>
      </c>
    </row>
    <row r="50" spans="1:12" ht="15.75" thickBot="1" x14ac:dyDescent="0.3">
      <c r="A50" s="61" t="s">
        <v>252</v>
      </c>
      <c r="B50" s="338">
        <f>SUM(B51:B52)</f>
        <v>128002.03</v>
      </c>
      <c r="C50" s="366"/>
      <c r="D50" s="357"/>
      <c r="E50" s="357"/>
      <c r="F50" s="357"/>
      <c r="G50" s="367"/>
      <c r="H50" s="357"/>
      <c r="I50" s="357"/>
      <c r="J50" s="357"/>
      <c r="K50" s="357"/>
      <c r="L50" s="367"/>
    </row>
    <row r="51" spans="1:12" x14ac:dyDescent="0.25">
      <c r="A51" s="54" t="s">
        <v>299</v>
      </c>
      <c r="B51" s="347">
        <v>27380</v>
      </c>
      <c r="C51" s="231">
        <f t="shared" si="1"/>
        <v>16634.9928</v>
      </c>
      <c r="D51" s="206"/>
      <c r="E51" s="206">
        <f t="shared" si="77"/>
        <v>10745.0072</v>
      </c>
      <c r="F51" s="206"/>
      <c r="G51" s="230"/>
      <c r="H51" s="391">
        <f t="shared" ref="H51" si="83">C51/$B51*100</f>
        <v>60.756</v>
      </c>
      <c r="I51" s="206">
        <f t="shared" ref="I51" si="84">D51/$B51*100</f>
        <v>0</v>
      </c>
      <c r="J51" s="206">
        <f t="shared" ref="J51" si="85">E51/$B51*100</f>
        <v>39.244</v>
      </c>
      <c r="K51" s="206">
        <f t="shared" ref="K51" si="86">F51/$B51*100</f>
        <v>0</v>
      </c>
      <c r="L51" s="230">
        <f t="shared" ref="L51" si="87">G51/$B51*100</f>
        <v>0</v>
      </c>
    </row>
    <row r="52" spans="1:12" ht="15.75" thickBot="1" x14ac:dyDescent="0.3">
      <c r="A52" s="58" t="s">
        <v>298</v>
      </c>
      <c r="B52" s="341">
        <v>100622.03</v>
      </c>
      <c r="C52" s="231">
        <f t="shared" si="1"/>
        <v>61133.9205468</v>
      </c>
      <c r="D52" s="206"/>
      <c r="E52" s="206">
        <f t="shared" si="77"/>
        <v>39488.109453199999</v>
      </c>
      <c r="F52" s="206"/>
      <c r="G52" s="230"/>
      <c r="H52" s="391">
        <f t="shared" ref="H52" si="88">C52/$B52*100</f>
        <v>60.756</v>
      </c>
      <c r="I52" s="206">
        <f t="shared" ref="I52" si="89">D52/$B52*100</f>
        <v>0</v>
      </c>
      <c r="J52" s="206">
        <f t="shared" ref="J52" si="90">E52/$B52*100</f>
        <v>39.244</v>
      </c>
      <c r="K52" s="206">
        <f t="shared" ref="K52" si="91">F52/$B52*100</f>
        <v>0</v>
      </c>
      <c r="L52" s="230">
        <f t="shared" ref="L52" si="92">G52/$B52*100</f>
        <v>0</v>
      </c>
    </row>
    <row r="53" spans="1:12" ht="15.75" thickBot="1" x14ac:dyDescent="0.3">
      <c r="A53" s="61" t="s">
        <v>255</v>
      </c>
      <c r="B53" s="338">
        <f>SUM(B54)</f>
        <v>25000</v>
      </c>
      <c r="C53" s="366"/>
      <c r="D53" s="357"/>
      <c r="E53" s="357"/>
      <c r="F53" s="357"/>
      <c r="G53" s="367"/>
      <c r="H53" s="357"/>
      <c r="I53" s="357"/>
      <c r="J53" s="357"/>
      <c r="K53" s="357"/>
      <c r="L53" s="367"/>
    </row>
    <row r="54" spans="1:12" ht="30.75" customHeight="1" thickBot="1" x14ac:dyDescent="0.3">
      <c r="A54" s="72" t="s">
        <v>295</v>
      </c>
      <c r="B54" s="386">
        <v>25000</v>
      </c>
      <c r="C54" s="231">
        <f t="shared" si="1"/>
        <v>15189</v>
      </c>
      <c r="D54" s="206"/>
      <c r="E54" s="206">
        <f t="shared" ref="E54:E56" si="93">(B54-D54-F54-G54)*0.39244</f>
        <v>9811</v>
      </c>
      <c r="F54" s="206"/>
      <c r="G54" s="230"/>
      <c r="H54" s="391">
        <f t="shared" ref="H54" si="94">C54/$B54*100</f>
        <v>60.756</v>
      </c>
      <c r="I54" s="206">
        <f t="shared" ref="I54" si="95">D54/$B54*100</f>
        <v>0</v>
      </c>
      <c r="J54" s="206">
        <f t="shared" ref="J54" si="96">E54/$B54*100</f>
        <v>39.244</v>
      </c>
      <c r="K54" s="206">
        <f t="shared" ref="K54" si="97">F54/$B54*100</f>
        <v>0</v>
      </c>
      <c r="L54" s="230">
        <f t="shared" ref="L54" si="98">G54/$B54*100</f>
        <v>0</v>
      </c>
    </row>
    <row r="55" spans="1:12" ht="15.75" thickBot="1" x14ac:dyDescent="0.3">
      <c r="A55" s="61" t="s">
        <v>296</v>
      </c>
      <c r="B55" s="338">
        <f>SUM(B56)</f>
        <v>190000</v>
      </c>
      <c r="C55" s="366"/>
      <c r="D55" s="357"/>
      <c r="E55" s="357"/>
      <c r="F55" s="357"/>
      <c r="G55" s="367"/>
      <c r="H55" s="357"/>
      <c r="I55" s="357"/>
      <c r="J55" s="357"/>
      <c r="K55" s="357"/>
      <c r="L55" s="367"/>
    </row>
    <row r="56" spans="1:12" ht="15.75" thickBot="1" x14ac:dyDescent="0.3">
      <c r="A56" s="69" t="s">
        <v>297</v>
      </c>
      <c r="B56" s="386">
        <v>190000</v>
      </c>
      <c r="C56" s="222">
        <f t="shared" si="1"/>
        <v>115436.4</v>
      </c>
      <c r="D56" s="216"/>
      <c r="E56" s="206">
        <f t="shared" si="93"/>
        <v>74563.600000000006</v>
      </c>
      <c r="F56" s="216"/>
      <c r="G56" s="221"/>
      <c r="H56" s="388">
        <f t="shared" ref="H56" si="99">C56/$B56*100</f>
        <v>60.756</v>
      </c>
      <c r="I56" s="216">
        <f t="shared" ref="I56" si="100">D56/$B56*100</f>
        <v>0</v>
      </c>
      <c r="J56" s="216">
        <f t="shared" ref="J56" si="101">E56/$B56*100</f>
        <v>39.244</v>
      </c>
      <c r="K56" s="216">
        <f t="shared" ref="K56" si="102">F56/$B56*100</f>
        <v>0</v>
      </c>
      <c r="L56" s="221">
        <f t="shared" ref="L56" si="103">G56/$B56*100</f>
        <v>0</v>
      </c>
    </row>
    <row r="57" spans="1:12" ht="15.75" thickBot="1" x14ac:dyDescent="0.3">
      <c r="A57" s="66" t="s">
        <v>259</v>
      </c>
      <c r="B57" s="350">
        <f>B3+B10+B31+B34+B37+B41+B45+B48+B50+B53+B55</f>
        <v>9059681.5899999999</v>
      </c>
      <c r="C57" s="392">
        <f t="shared" si="1"/>
        <v>4644468.2721212003</v>
      </c>
      <c r="D57" s="217">
        <f>SUM(D3:D56)</f>
        <v>565083.32000000007</v>
      </c>
      <c r="E57" s="218">
        <f t="shared" ref="E57:G57" si="104">SUM(E3:E56)</f>
        <v>2999999.9978787992</v>
      </c>
      <c r="F57" s="218">
        <f t="shared" si="104"/>
        <v>183130</v>
      </c>
      <c r="G57" s="219">
        <f t="shared" si="104"/>
        <v>667000</v>
      </c>
      <c r="H57" s="389">
        <f t="shared" ref="H57" si="105">C57/$B57*100</f>
        <v>51.265248408373701</v>
      </c>
      <c r="I57" s="218">
        <f t="shared" ref="I57" si="106">D57/$B57*100</f>
        <v>6.2373419461422825</v>
      </c>
      <c r="J57" s="218">
        <f t="shared" ref="J57" si="107">E57/$B57*100</f>
        <v>33.11374652714256</v>
      </c>
      <c r="K57" s="218">
        <f t="shared" ref="K57" si="108">F57/$B57*100</f>
        <v>2.0213734686011189</v>
      </c>
      <c r="L57" s="219">
        <f t="shared" ref="L57" si="109">G57/$B57*100</f>
        <v>7.3622896497403278</v>
      </c>
    </row>
  </sheetData>
  <mergeCells count="2">
    <mergeCell ref="C1:G1"/>
    <mergeCell ref="H1:L1"/>
  </mergeCells>
  <pageMargins left="0.23622047244094491" right="0.23622047244094491" top="0.74803149606299213" bottom="0.74803149606299213" header="0.31496062992125984" footer="0.31496062992125984"/>
  <pageSetup paperSize="9" scale="74" fitToHeight="3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25" zoomScale="110" zoomScaleNormal="110" workbookViewId="0">
      <selection activeCell="L50" sqref="A1:L50"/>
    </sheetView>
  </sheetViews>
  <sheetFormatPr defaultRowHeight="15" x14ac:dyDescent="0.25"/>
  <cols>
    <col min="1" max="1" width="39.28515625" customWidth="1"/>
    <col min="2" max="7" width="14.28515625" customWidth="1"/>
    <col min="8" max="8" width="5.7109375" customWidth="1"/>
    <col min="9" max="10" width="6.28515625" customWidth="1"/>
    <col min="11" max="11" width="5.7109375" customWidth="1"/>
    <col min="12" max="12" width="6.5703125" customWidth="1"/>
  </cols>
  <sheetData>
    <row r="1" spans="1:16" ht="15.75" thickBot="1" x14ac:dyDescent="0.3">
      <c r="A1" s="427" t="s">
        <v>538</v>
      </c>
      <c r="B1" s="427"/>
      <c r="C1" s="602" t="s">
        <v>306</v>
      </c>
      <c r="D1" s="603"/>
      <c r="E1" s="603"/>
      <c r="F1" s="603"/>
      <c r="G1" s="604"/>
      <c r="H1" s="605" t="s">
        <v>307</v>
      </c>
      <c r="I1" s="606"/>
      <c r="J1" s="606"/>
      <c r="K1" s="606"/>
      <c r="L1" s="607"/>
      <c r="M1" s="78"/>
      <c r="N1" s="78"/>
      <c r="O1" s="78"/>
      <c r="P1" s="78"/>
    </row>
    <row r="2" spans="1:16" ht="26.25" customHeight="1" thickBot="1" x14ac:dyDescent="0.3">
      <c r="A2" s="427"/>
      <c r="B2" s="426" t="s">
        <v>309</v>
      </c>
      <c r="C2" s="424" t="s">
        <v>310</v>
      </c>
      <c r="D2" s="425" t="s">
        <v>558</v>
      </c>
      <c r="E2" s="424" t="s">
        <v>312</v>
      </c>
      <c r="F2" s="424" t="s">
        <v>502</v>
      </c>
      <c r="G2" s="424" t="s">
        <v>314</v>
      </c>
      <c r="H2" s="423" t="s">
        <v>315</v>
      </c>
      <c r="I2" s="422" t="s">
        <v>496</v>
      </c>
      <c r="J2" s="422" t="s">
        <v>497</v>
      </c>
      <c r="K2" s="422" t="s">
        <v>503</v>
      </c>
      <c r="L2" s="422" t="s">
        <v>536</v>
      </c>
      <c r="M2" s="421"/>
      <c r="N2" s="78"/>
      <c r="O2" s="78"/>
      <c r="P2" s="78"/>
    </row>
    <row r="3" spans="1:16" ht="12.75" customHeight="1" thickBot="1" x14ac:dyDescent="0.3">
      <c r="A3" s="414" t="s">
        <v>220</v>
      </c>
      <c r="B3" s="420">
        <f>SUM(B4:B6)</f>
        <v>2398245.7199999997</v>
      </c>
      <c r="C3" s="450"/>
      <c r="D3" s="451"/>
      <c r="E3" s="451"/>
      <c r="F3" s="451"/>
      <c r="G3" s="452"/>
      <c r="H3" s="608"/>
      <c r="I3" s="609"/>
      <c r="J3" s="609"/>
      <c r="K3" s="609"/>
      <c r="L3" s="610"/>
    </row>
    <row r="4" spans="1:16" x14ac:dyDescent="0.25">
      <c r="A4" s="419" t="s">
        <v>535</v>
      </c>
      <c r="B4" s="399">
        <v>807269.23</v>
      </c>
      <c r="C4" s="313">
        <f>B4-SUM(D4:G4)</f>
        <v>0</v>
      </c>
      <c r="D4" s="105">
        <v>135000</v>
      </c>
      <c r="E4" s="105">
        <f>(B4-D4-F4-G4)*1</f>
        <v>277269.23</v>
      </c>
      <c r="F4" s="105"/>
      <c r="G4" s="104">
        <v>395000</v>
      </c>
      <c r="H4" s="313">
        <f>C4/$B4*100</f>
        <v>0</v>
      </c>
      <c r="I4" s="313">
        <f t="shared" ref="I4:L4" si="0">D4/$B4*100</f>
        <v>16.723045420670871</v>
      </c>
      <c r="J4" s="313">
        <f t="shared" si="0"/>
        <v>34.346562422551393</v>
      </c>
      <c r="K4" s="313">
        <f t="shared" si="0"/>
        <v>0</v>
      </c>
      <c r="L4" s="313">
        <f t="shared" si="0"/>
        <v>48.930392156777735</v>
      </c>
    </row>
    <row r="5" spans="1:16" x14ac:dyDescent="0.25">
      <c r="A5" s="416" t="s">
        <v>534</v>
      </c>
      <c r="B5" s="415">
        <v>632606.51</v>
      </c>
      <c r="C5" s="313">
        <f t="shared" ref="C5:C6" si="1">B5-SUM(D5:G5)</f>
        <v>0</v>
      </c>
      <c r="D5" s="105">
        <v>100000</v>
      </c>
      <c r="E5" s="105">
        <f t="shared" ref="E5:E34" si="2">(B5-D5-F5-G5)*1</f>
        <v>222606.51</v>
      </c>
      <c r="F5" s="105"/>
      <c r="G5" s="104">
        <v>310000</v>
      </c>
      <c r="H5" s="313">
        <f t="shared" ref="H5:H6" si="3">C5/$B5*100</f>
        <v>0</v>
      </c>
      <c r="I5" s="313">
        <f t="shared" ref="I5:I6" si="4">D5/$B5*100</f>
        <v>15.807614752494406</v>
      </c>
      <c r="J5" s="313">
        <f t="shared" ref="J5:J6" si="5">E5/$B5*100</f>
        <v>35.188779514772939</v>
      </c>
      <c r="K5" s="313">
        <f t="shared" ref="K5:K6" si="6">F5/$B5*100</f>
        <v>0</v>
      </c>
      <c r="L5" s="313">
        <f t="shared" ref="L5:L6" si="7">G5/$B5*100</f>
        <v>49.003605732732659</v>
      </c>
    </row>
    <row r="6" spans="1:16" ht="15.75" thickBot="1" x14ac:dyDescent="0.3">
      <c r="A6" s="129" t="s">
        <v>533</v>
      </c>
      <c r="B6" s="410">
        <v>958369.98</v>
      </c>
      <c r="C6" s="313">
        <f t="shared" si="1"/>
        <v>0</v>
      </c>
      <c r="D6" s="105">
        <v>165000</v>
      </c>
      <c r="E6" s="105">
        <f t="shared" si="2"/>
        <v>318369.98</v>
      </c>
      <c r="F6" s="105"/>
      <c r="G6" s="104">
        <v>475000</v>
      </c>
      <c r="H6" s="313">
        <f t="shared" si="3"/>
        <v>0</v>
      </c>
      <c r="I6" s="313">
        <f t="shared" si="4"/>
        <v>17.216732936480337</v>
      </c>
      <c r="J6" s="313">
        <f t="shared" si="5"/>
        <v>33.219944973652034</v>
      </c>
      <c r="K6" s="313">
        <f t="shared" si="6"/>
        <v>0</v>
      </c>
      <c r="L6" s="313">
        <f t="shared" si="7"/>
        <v>49.563322089867633</v>
      </c>
    </row>
    <row r="7" spans="1:16" ht="12.75" customHeight="1" thickBot="1" x14ac:dyDescent="0.3">
      <c r="A7" s="402" t="s">
        <v>224</v>
      </c>
      <c r="B7" s="418">
        <f>SUM(B8:B21)</f>
        <v>1272565</v>
      </c>
      <c r="C7" s="447"/>
      <c r="D7" s="448"/>
      <c r="E7" s="448"/>
      <c r="F7" s="448"/>
      <c r="G7" s="449"/>
      <c r="H7" s="599"/>
      <c r="I7" s="600"/>
      <c r="J7" s="600"/>
      <c r="K7" s="600"/>
      <c r="L7" s="601"/>
    </row>
    <row r="8" spans="1:16" x14ac:dyDescent="0.25">
      <c r="A8" s="123" t="s">
        <v>532</v>
      </c>
      <c r="B8" s="417">
        <v>45099</v>
      </c>
      <c r="C8" s="313">
        <f t="shared" ref="C8:C21" si="8">B8-SUM(D8:G8)</f>
        <v>0</v>
      </c>
      <c r="D8" s="105"/>
      <c r="E8" s="105">
        <f t="shared" si="2"/>
        <v>45099</v>
      </c>
      <c r="F8" s="105"/>
      <c r="G8" s="104"/>
      <c r="H8" s="313">
        <f t="shared" ref="H8" si="9">C8/$B8*100</f>
        <v>0</v>
      </c>
      <c r="I8" s="313">
        <f t="shared" ref="I8" si="10">D8/$B8*100</f>
        <v>0</v>
      </c>
      <c r="J8" s="313">
        <f t="shared" ref="J8" si="11">E8/$B8*100</f>
        <v>100</v>
      </c>
      <c r="K8" s="313">
        <f t="shared" ref="K8" si="12">F8/$B8*100</f>
        <v>0</v>
      </c>
      <c r="L8" s="313">
        <f t="shared" ref="L8" si="13">G8/$B8*100</f>
        <v>0</v>
      </c>
    </row>
    <row r="9" spans="1:16" x14ac:dyDescent="0.25">
      <c r="A9" s="416" t="s">
        <v>531</v>
      </c>
      <c r="B9" s="415">
        <v>36498</v>
      </c>
      <c r="C9" s="313">
        <f t="shared" si="8"/>
        <v>0</v>
      </c>
      <c r="D9" s="105"/>
      <c r="E9" s="105">
        <f t="shared" si="2"/>
        <v>36498</v>
      </c>
      <c r="F9" s="105"/>
      <c r="G9" s="104"/>
      <c r="H9" s="313">
        <f t="shared" ref="H9:H21" si="14">C9/$B9*100</f>
        <v>0</v>
      </c>
      <c r="I9" s="313">
        <f t="shared" ref="I9:I21" si="15">D9/$B9*100</f>
        <v>0</v>
      </c>
      <c r="J9" s="313">
        <f t="shared" ref="J9:J21" si="16">E9/$B9*100</f>
        <v>100</v>
      </c>
      <c r="K9" s="313">
        <f t="shared" ref="K9:K21" si="17">F9/$B9*100</f>
        <v>0</v>
      </c>
      <c r="L9" s="313">
        <f t="shared" ref="L9:L21" si="18">G9/$B9*100</f>
        <v>0</v>
      </c>
    </row>
    <row r="10" spans="1:16" x14ac:dyDescent="0.25">
      <c r="A10" s="416" t="s">
        <v>530</v>
      </c>
      <c r="B10" s="415">
        <v>609302</v>
      </c>
      <c r="C10" s="313">
        <f t="shared" si="8"/>
        <v>0</v>
      </c>
      <c r="D10" s="105"/>
      <c r="E10" s="105">
        <f t="shared" si="2"/>
        <v>609302</v>
      </c>
      <c r="F10" s="105"/>
      <c r="G10" s="104"/>
      <c r="H10" s="313">
        <f t="shared" si="14"/>
        <v>0</v>
      </c>
      <c r="I10" s="313">
        <f t="shared" si="15"/>
        <v>0</v>
      </c>
      <c r="J10" s="313">
        <f t="shared" si="16"/>
        <v>100</v>
      </c>
      <c r="K10" s="313">
        <f t="shared" si="17"/>
        <v>0</v>
      </c>
      <c r="L10" s="313">
        <f t="shared" si="18"/>
        <v>0</v>
      </c>
    </row>
    <row r="11" spans="1:16" x14ac:dyDescent="0.25">
      <c r="A11" s="416" t="s">
        <v>529</v>
      </c>
      <c r="B11" s="415">
        <v>8414</v>
      </c>
      <c r="C11" s="313">
        <f t="shared" si="8"/>
        <v>0</v>
      </c>
      <c r="D11" s="105"/>
      <c r="E11" s="105">
        <f t="shared" si="2"/>
        <v>8414</v>
      </c>
      <c r="F11" s="105"/>
      <c r="G11" s="104"/>
      <c r="H11" s="313">
        <f t="shared" si="14"/>
        <v>0</v>
      </c>
      <c r="I11" s="313">
        <f t="shared" si="15"/>
        <v>0</v>
      </c>
      <c r="J11" s="313">
        <f t="shared" si="16"/>
        <v>100</v>
      </c>
      <c r="K11" s="313">
        <f t="shared" si="17"/>
        <v>0</v>
      </c>
      <c r="L11" s="313">
        <f t="shared" si="18"/>
        <v>0</v>
      </c>
    </row>
    <row r="12" spans="1:16" x14ac:dyDescent="0.25">
      <c r="A12" s="416" t="s">
        <v>528</v>
      </c>
      <c r="B12" s="415">
        <v>331468</v>
      </c>
      <c r="C12" s="313">
        <f t="shared" si="8"/>
        <v>0</v>
      </c>
      <c r="D12" s="105"/>
      <c r="E12" s="105">
        <f t="shared" si="2"/>
        <v>331468</v>
      </c>
      <c r="F12" s="105"/>
      <c r="G12" s="104"/>
      <c r="H12" s="313">
        <f t="shared" si="14"/>
        <v>0</v>
      </c>
      <c r="I12" s="313">
        <f t="shared" si="15"/>
        <v>0</v>
      </c>
      <c r="J12" s="313">
        <f t="shared" si="16"/>
        <v>100</v>
      </c>
      <c r="K12" s="313">
        <f t="shared" si="17"/>
        <v>0</v>
      </c>
      <c r="L12" s="313">
        <f t="shared" si="18"/>
        <v>0</v>
      </c>
    </row>
    <row r="13" spans="1:16" x14ac:dyDescent="0.25">
      <c r="A13" s="416" t="s">
        <v>527</v>
      </c>
      <c r="B13" s="415">
        <v>139497</v>
      </c>
      <c r="C13" s="313">
        <f t="shared" si="8"/>
        <v>0</v>
      </c>
      <c r="D13" s="105"/>
      <c r="E13" s="105">
        <f t="shared" si="2"/>
        <v>139497</v>
      </c>
      <c r="F13" s="105"/>
      <c r="G13" s="104"/>
      <c r="H13" s="313">
        <f t="shared" si="14"/>
        <v>0</v>
      </c>
      <c r="I13" s="313">
        <f t="shared" si="15"/>
        <v>0</v>
      </c>
      <c r="J13" s="313">
        <f t="shared" si="16"/>
        <v>100</v>
      </c>
      <c r="K13" s="313">
        <f t="shared" si="17"/>
        <v>0</v>
      </c>
      <c r="L13" s="313">
        <f t="shared" si="18"/>
        <v>0</v>
      </c>
    </row>
    <row r="14" spans="1:16" x14ac:dyDescent="0.25">
      <c r="A14" s="416" t="s">
        <v>526</v>
      </c>
      <c r="B14" s="415">
        <v>22000</v>
      </c>
      <c r="C14" s="313">
        <f t="shared" si="8"/>
        <v>0</v>
      </c>
      <c r="D14" s="105"/>
      <c r="E14" s="105">
        <f t="shared" si="2"/>
        <v>22000</v>
      </c>
      <c r="F14" s="105"/>
      <c r="G14" s="104"/>
      <c r="H14" s="313">
        <f t="shared" si="14"/>
        <v>0</v>
      </c>
      <c r="I14" s="313">
        <f t="shared" si="15"/>
        <v>0</v>
      </c>
      <c r="J14" s="313">
        <f t="shared" si="16"/>
        <v>100</v>
      </c>
      <c r="K14" s="313">
        <f t="shared" si="17"/>
        <v>0</v>
      </c>
      <c r="L14" s="313">
        <f t="shared" si="18"/>
        <v>0</v>
      </c>
    </row>
    <row r="15" spans="1:16" x14ac:dyDescent="0.25">
      <c r="A15" s="416" t="s">
        <v>525</v>
      </c>
      <c r="B15" s="415">
        <v>9800</v>
      </c>
      <c r="C15" s="313">
        <f t="shared" si="8"/>
        <v>0</v>
      </c>
      <c r="D15" s="105"/>
      <c r="E15" s="105">
        <f t="shared" si="2"/>
        <v>9800</v>
      </c>
      <c r="F15" s="105"/>
      <c r="G15" s="104"/>
      <c r="H15" s="313">
        <f t="shared" si="14"/>
        <v>0</v>
      </c>
      <c r="I15" s="313">
        <f t="shared" si="15"/>
        <v>0</v>
      </c>
      <c r="J15" s="313">
        <f t="shared" si="16"/>
        <v>100</v>
      </c>
      <c r="K15" s="313">
        <f t="shared" si="17"/>
        <v>0</v>
      </c>
      <c r="L15" s="313">
        <f t="shared" si="18"/>
        <v>0</v>
      </c>
    </row>
    <row r="16" spans="1:16" x14ac:dyDescent="0.25">
      <c r="A16" s="416" t="s">
        <v>524</v>
      </c>
      <c r="B16" s="415">
        <v>8000</v>
      </c>
      <c r="C16" s="313">
        <f t="shared" si="8"/>
        <v>0</v>
      </c>
      <c r="D16" s="105"/>
      <c r="E16" s="105">
        <f t="shared" si="2"/>
        <v>8000</v>
      </c>
      <c r="F16" s="105"/>
      <c r="G16" s="104"/>
      <c r="H16" s="313">
        <f t="shared" si="14"/>
        <v>0</v>
      </c>
      <c r="I16" s="313">
        <f t="shared" si="15"/>
        <v>0</v>
      </c>
      <c r="J16" s="313">
        <f t="shared" si="16"/>
        <v>100</v>
      </c>
      <c r="K16" s="313">
        <f t="shared" si="17"/>
        <v>0</v>
      </c>
      <c r="L16" s="313">
        <f t="shared" si="18"/>
        <v>0</v>
      </c>
    </row>
    <row r="17" spans="1:12" x14ac:dyDescent="0.25">
      <c r="A17" s="416" t="s">
        <v>523</v>
      </c>
      <c r="B17" s="415">
        <v>8000</v>
      </c>
      <c r="C17" s="313">
        <f t="shared" si="8"/>
        <v>0</v>
      </c>
      <c r="D17" s="105"/>
      <c r="E17" s="105">
        <f t="shared" si="2"/>
        <v>8000</v>
      </c>
      <c r="F17" s="105"/>
      <c r="G17" s="104"/>
      <c r="H17" s="313">
        <f t="shared" si="14"/>
        <v>0</v>
      </c>
      <c r="I17" s="313">
        <f t="shared" si="15"/>
        <v>0</v>
      </c>
      <c r="J17" s="313">
        <f t="shared" si="16"/>
        <v>100</v>
      </c>
      <c r="K17" s="313">
        <f t="shared" si="17"/>
        <v>0</v>
      </c>
      <c r="L17" s="313">
        <f t="shared" si="18"/>
        <v>0</v>
      </c>
    </row>
    <row r="18" spans="1:12" x14ac:dyDescent="0.25">
      <c r="A18" s="416" t="s">
        <v>522</v>
      </c>
      <c r="B18" s="415">
        <v>24362</v>
      </c>
      <c r="C18" s="313">
        <f t="shared" si="8"/>
        <v>0</v>
      </c>
      <c r="D18" s="105"/>
      <c r="E18" s="105">
        <f t="shared" si="2"/>
        <v>24362</v>
      </c>
      <c r="F18" s="105"/>
      <c r="G18" s="104"/>
      <c r="H18" s="313">
        <f t="shared" si="14"/>
        <v>0</v>
      </c>
      <c r="I18" s="313">
        <f t="shared" si="15"/>
        <v>0</v>
      </c>
      <c r="J18" s="313">
        <f t="shared" si="16"/>
        <v>100</v>
      </c>
      <c r="K18" s="313">
        <f t="shared" si="17"/>
        <v>0</v>
      </c>
      <c r="L18" s="313">
        <f t="shared" si="18"/>
        <v>0</v>
      </c>
    </row>
    <row r="19" spans="1:12" x14ac:dyDescent="0.25">
      <c r="A19" s="416" t="s">
        <v>521</v>
      </c>
      <c r="B19" s="415">
        <v>2000</v>
      </c>
      <c r="C19" s="313">
        <f t="shared" si="8"/>
        <v>0</v>
      </c>
      <c r="D19" s="105"/>
      <c r="E19" s="105">
        <f t="shared" si="2"/>
        <v>2000</v>
      </c>
      <c r="F19" s="105"/>
      <c r="G19" s="104"/>
      <c r="H19" s="313">
        <f t="shared" si="14"/>
        <v>0</v>
      </c>
      <c r="I19" s="313">
        <f t="shared" si="15"/>
        <v>0</v>
      </c>
      <c r="J19" s="313">
        <f t="shared" si="16"/>
        <v>100</v>
      </c>
      <c r="K19" s="313">
        <f t="shared" si="17"/>
        <v>0</v>
      </c>
      <c r="L19" s="313">
        <f t="shared" si="18"/>
        <v>0</v>
      </c>
    </row>
    <row r="20" spans="1:12" x14ac:dyDescent="0.25">
      <c r="A20" s="416" t="s">
        <v>520</v>
      </c>
      <c r="B20" s="415">
        <v>13725</v>
      </c>
      <c r="C20" s="313">
        <f t="shared" si="8"/>
        <v>0</v>
      </c>
      <c r="D20" s="105"/>
      <c r="E20" s="105">
        <f t="shared" si="2"/>
        <v>13725</v>
      </c>
      <c r="F20" s="105"/>
      <c r="G20" s="104"/>
      <c r="H20" s="313">
        <f t="shared" si="14"/>
        <v>0</v>
      </c>
      <c r="I20" s="313">
        <f t="shared" si="15"/>
        <v>0</v>
      </c>
      <c r="J20" s="313">
        <f t="shared" si="16"/>
        <v>100</v>
      </c>
      <c r="K20" s="313">
        <f t="shared" si="17"/>
        <v>0</v>
      </c>
      <c r="L20" s="313">
        <f t="shared" si="18"/>
        <v>0</v>
      </c>
    </row>
    <row r="21" spans="1:12" ht="15.75" thickBot="1" x14ac:dyDescent="0.3">
      <c r="A21" s="129" t="s">
        <v>519</v>
      </c>
      <c r="B21" s="410">
        <v>14400</v>
      </c>
      <c r="C21" s="313">
        <f t="shared" si="8"/>
        <v>0</v>
      </c>
      <c r="D21" s="105"/>
      <c r="E21" s="105">
        <f t="shared" si="2"/>
        <v>14400</v>
      </c>
      <c r="F21" s="105"/>
      <c r="G21" s="104"/>
      <c r="H21" s="313">
        <f t="shared" si="14"/>
        <v>0</v>
      </c>
      <c r="I21" s="313">
        <f t="shared" si="15"/>
        <v>0</v>
      </c>
      <c r="J21" s="313">
        <f t="shared" si="16"/>
        <v>100</v>
      </c>
      <c r="K21" s="313">
        <f t="shared" si="17"/>
        <v>0</v>
      </c>
      <c r="L21" s="313">
        <f t="shared" si="18"/>
        <v>0</v>
      </c>
    </row>
    <row r="22" spans="1:12" ht="12.75" customHeight="1" thickBot="1" x14ac:dyDescent="0.3">
      <c r="A22" s="414" t="s">
        <v>244</v>
      </c>
      <c r="B22" s="413">
        <f>SUM(B23:B24)</f>
        <v>23950</v>
      </c>
      <c r="C22" s="447"/>
      <c r="D22" s="448"/>
      <c r="E22" s="448"/>
      <c r="F22" s="448"/>
      <c r="G22" s="449"/>
      <c r="H22" s="599"/>
      <c r="I22" s="600"/>
      <c r="J22" s="600"/>
      <c r="K22" s="600"/>
      <c r="L22" s="601"/>
    </row>
    <row r="23" spans="1:12" ht="26.25" customHeight="1" x14ac:dyDescent="0.25">
      <c r="A23" s="412" t="s">
        <v>518</v>
      </c>
      <c r="B23" s="399">
        <v>9150</v>
      </c>
      <c r="C23" s="409">
        <f>B23-SUM(D23:G23)</f>
        <v>0</v>
      </c>
      <c r="D23" s="411"/>
      <c r="E23" s="105">
        <f t="shared" si="2"/>
        <v>9150</v>
      </c>
      <c r="F23" s="105"/>
      <c r="G23" s="104"/>
      <c r="H23" s="313">
        <f t="shared" ref="H23" si="19">C23/$B23*100</f>
        <v>0</v>
      </c>
      <c r="I23" s="313">
        <f t="shared" ref="I23" si="20">D23/$B23*100</f>
        <v>0</v>
      </c>
      <c r="J23" s="313">
        <f t="shared" ref="J23" si="21">E23/$B23*100</f>
        <v>100</v>
      </c>
      <c r="K23" s="313">
        <f t="shared" ref="K23" si="22">F23/$B23*100</f>
        <v>0</v>
      </c>
      <c r="L23" s="313">
        <f t="shared" ref="L23" si="23">G23/$B23*100</f>
        <v>0</v>
      </c>
    </row>
    <row r="24" spans="1:12" ht="15.75" thickBot="1" x14ac:dyDescent="0.3">
      <c r="A24" s="129" t="s">
        <v>517</v>
      </c>
      <c r="B24" s="410">
        <v>14800</v>
      </c>
      <c r="C24" s="409">
        <f>B24-SUM(D24:G24)</f>
        <v>0</v>
      </c>
      <c r="D24" s="105"/>
      <c r="E24" s="105">
        <f t="shared" si="2"/>
        <v>14800</v>
      </c>
      <c r="F24" s="105"/>
      <c r="G24" s="104"/>
      <c r="H24" s="313">
        <f t="shared" ref="H24" si="24">C24/$B24*100</f>
        <v>0</v>
      </c>
      <c r="I24" s="313">
        <f t="shared" ref="I24" si="25">D24/$B24*100</f>
        <v>0</v>
      </c>
      <c r="J24" s="313">
        <f t="shared" ref="J24" si="26">E24/$B24*100</f>
        <v>100</v>
      </c>
      <c r="K24" s="313">
        <f t="shared" ref="K24" si="27">F24/$B24*100</f>
        <v>0</v>
      </c>
      <c r="L24" s="313">
        <f t="shared" ref="L24" si="28">G24/$B24*100</f>
        <v>0</v>
      </c>
    </row>
    <row r="25" spans="1:12" ht="12.75" customHeight="1" thickBot="1" x14ac:dyDescent="0.3">
      <c r="A25" s="402" t="s">
        <v>248</v>
      </c>
      <c r="B25" s="401">
        <f>SUM(B26:B27)</f>
        <v>104614.41</v>
      </c>
      <c r="C25" s="447"/>
      <c r="D25" s="448"/>
      <c r="E25" s="448"/>
      <c r="F25" s="448"/>
      <c r="G25" s="449"/>
      <c r="H25" s="599"/>
      <c r="I25" s="600"/>
      <c r="J25" s="600"/>
      <c r="K25" s="600"/>
      <c r="L25" s="601"/>
    </row>
    <row r="26" spans="1:12" x14ac:dyDescent="0.25">
      <c r="A26" s="400" t="s">
        <v>516</v>
      </c>
      <c r="B26" s="399">
        <v>23345.919999999998</v>
      </c>
      <c r="C26" s="313">
        <f>B26-SUM(D26:G26)</f>
        <v>0</v>
      </c>
      <c r="D26" s="105"/>
      <c r="E26" s="105">
        <f t="shared" si="2"/>
        <v>23345.919999999998</v>
      </c>
      <c r="F26" s="105"/>
      <c r="G26" s="104"/>
      <c r="H26" s="313">
        <f t="shared" ref="H26" si="29">C26/$B26*100</f>
        <v>0</v>
      </c>
      <c r="I26" s="313">
        <f t="shared" ref="I26" si="30">D26/$B26*100</f>
        <v>0</v>
      </c>
      <c r="J26" s="313">
        <f t="shared" ref="J26" si="31">E26/$B26*100</f>
        <v>100</v>
      </c>
      <c r="K26" s="313">
        <f t="shared" ref="K26" si="32">F26/$B26*100</f>
        <v>0</v>
      </c>
      <c r="L26" s="313">
        <f t="shared" ref="L26" si="33">G26/$B26*100</f>
        <v>0</v>
      </c>
    </row>
    <row r="27" spans="1:12" ht="15.75" thickBot="1" x14ac:dyDescent="0.3">
      <c r="A27" s="398" t="s">
        <v>509</v>
      </c>
      <c r="B27" s="397">
        <v>81268.490000000005</v>
      </c>
      <c r="C27" s="313">
        <f>B27-SUM(D27:G27)</f>
        <v>0</v>
      </c>
      <c r="D27" s="105"/>
      <c r="E27" s="105">
        <f t="shared" si="2"/>
        <v>81268.490000000005</v>
      </c>
      <c r="F27" s="105"/>
      <c r="G27" s="104"/>
      <c r="H27" s="313">
        <f t="shared" ref="H27" si="34">C27/$B27*100</f>
        <v>0</v>
      </c>
      <c r="I27" s="313">
        <f t="shared" ref="I27" si="35">D27/$B27*100</f>
        <v>0</v>
      </c>
      <c r="J27" s="313">
        <f t="shared" ref="J27" si="36">E27/$B27*100</f>
        <v>100</v>
      </c>
      <c r="K27" s="313">
        <f t="shared" ref="K27" si="37">F27/$B27*100</f>
        <v>0</v>
      </c>
      <c r="L27" s="313">
        <f t="shared" ref="L27" si="38">G27/$B27*100</f>
        <v>0</v>
      </c>
    </row>
    <row r="28" spans="1:12" ht="12.75" customHeight="1" thickBot="1" x14ac:dyDescent="0.3">
      <c r="A28" s="402" t="s">
        <v>515</v>
      </c>
      <c r="B28" s="401">
        <f>SUM(B29)</f>
        <v>10000</v>
      </c>
      <c r="C28" s="447"/>
      <c r="D28" s="448"/>
      <c r="E28" s="448"/>
      <c r="F28" s="448"/>
      <c r="G28" s="449"/>
      <c r="H28" s="599"/>
      <c r="I28" s="600"/>
      <c r="J28" s="600"/>
      <c r="K28" s="600"/>
      <c r="L28" s="601"/>
    </row>
    <row r="29" spans="1:12" ht="15.75" thickBot="1" x14ac:dyDescent="0.3">
      <c r="A29" s="395" t="s">
        <v>514</v>
      </c>
      <c r="B29" s="408">
        <v>10000</v>
      </c>
      <c r="C29" s="313">
        <f>B29-SUM(D29:G29)</f>
        <v>0</v>
      </c>
      <c r="D29" s="105"/>
      <c r="E29" s="105">
        <f t="shared" si="2"/>
        <v>10000</v>
      </c>
      <c r="F29" s="105"/>
      <c r="G29" s="104"/>
      <c r="H29" s="313">
        <f t="shared" ref="H29" si="39">C29/$B29*100</f>
        <v>0</v>
      </c>
      <c r="I29" s="313">
        <f t="shared" ref="I29" si="40">D29/$B29*100</f>
        <v>0</v>
      </c>
      <c r="J29" s="313">
        <f t="shared" ref="J29" si="41">E29/$B29*100</f>
        <v>100</v>
      </c>
      <c r="K29" s="313">
        <f t="shared" ref="K29" si="42">F29/$B29*100</f>
        <v>0</v>
      </c>
      <c r="L29" s="313">
        <f t="shared" ref="L29" si="43">G29/$B29*100</f>
        <v>0</v>
      </c>
    </row>
    <row r="30" spans="1:12" ht="12.75" customHeight="1" thickBot="1" x14ac:dyDescent="0.3">
      <c r="A30" s="402" t="s">
        <v>290</v>
      </c>
      <c r="B30" s="401">
        <f>SUM(B31)</f>
        <v>8000</v>
      </c>
      <c r="C30" s="447"/>
      <c r="D30" s="448"/>
      <c r="E30" s="448"/>
      <c r="F30" s="448"/>
      <c r="G30" s="449"/>
      <c r="H30" s="599"/>
      <c r="I30" s="600"/>
      <c r="J30" s="600"/>
      <c r="K30" s="600"/>
      <c r="L30" s="601"/>
    </row>
    <row r="31" spans="1:12" ht="15.75" thickBot="1" x14ac:dyDescent="0.3">
      <c r="A31" s="395" t="s">
        <v>513</v>
      </c>
      <c r="B31" s="408">
        <v>8000</v>
      </c>
      <c r="C31" s="313">
        <f>B31-SUM(D31:G31)</f>
        <v>0</v>
      </c>
      <c r="D31" s="105"/>
      <c r="E31" s="105">
        <f t="shared" si="2"/>
        <v>8000</v>
      </c>
      <c r="F31" s="105"/>
      <c r="G31" s="104"/>
      <c r="H31" s="313">
        <f t="shared" ref="H31" si="44">C31/$B31*100</f>
        <v>0</v>
      </c>
      <c r="I31" s="313">
        <f t="shared" ref="I31" si="45">D31/$B31*100</f>
        <v>0</v>
      </c>
      <c r="J31" s="313">
        <f t="shared" ref="J31" si="46">E31/$B31*100</f>
        <v>100</v>
      </c>
      <c r="K31" s="313">
        <f t="shared" ref="K31" si="47">F31/$B31*100</f>
        <v>0</v>
      </c>
      <c r="L31" s="313">
        <f t="shared" ref="L31" si="48">G31/$B31*100</f>
        <v>0</v>
      </c>
    </row>
    <row r="32" spans="1:12" ht="12.75" customHeight="1" thickBot="1" x14ac:dyDescent="0.3">
      <c r="A32" s="402" t="s">
        <v>264</v>
      </c>
      <c r="B32" s="401">
        <f>SUM(B33:B34)</f>
        <v>71513.98</v>
      </c>
      <c r="C32" s="447"/>
      <c r="D32" s="448"/>
      <c r="E32" s="448"/>
      <c r="F32" s="448"/>
      <c r="G32" s="449"/>
      <c r="H32" s="599"/>
      <c r="I32" s="600"/>
      <c r="J32" s="600"/>
      <c r="K32" s="600"/>
      <c r="L32" s="601"/>
    </row>
    <row r="33" spans="1:12" x14ac:dyDescent="0.25">
      <c r="A33" s="400" t="s">
        <v>512</v>
      </c>
      <c r="B33" s="399">
        <v>5999.98</v>
      </c>
      <c r="C33" s="313">
        <f>B33-SUM(D33:G33)</f>
        <v>0</v>
      </c>
      <c r="D33" s="105"/>
      <c r="E33" s="105">
        <f t="shared" si="2"/>
        <v>5999.98</v>
      </c>
      <c r="F33" s="105"/>
      <c r="G33" s="104"/>
      <c r="H33" s="313">
        <f t="shared" ref="H33" si="49">C33/$B33*100</f>
        <v>0</v>
      </c>
      <c r="I33" s="313">
        <f t="shared" ref="I33" si="50">D33/$B33*100</f>
        <v>0</v>
      </c>
      <c r="J33" s="313">
        <f t="shared" ref="J33" si="51">E33/$B33*100</f>
        <v>100</v>
      </c>
      <c r="K33" s="313">
        <f t="shared" ref="K33" si="52">F33/$B33*100</f>
        <v>0</v>
      </c>
      <c r="L33" s="313">
        <f t="shared" ref="L33" si="53">G33/$B33*100</f>
        <v>0</v>
      </c>
    </row>
    <row r="34" spans="1:12" ht="15.75" thickBot="1" x14ac:dyDescent="0.3">
      <c r="A34" s="398" t="s">
        <v>511</v>
      </c>
      <c r="B34" s="397">
        <v>65514</v>
      </c>
      <c r="C34" s="313">
        <f>B34-SUM(D34:G34)</f>
        <v>0</v>
      </c>
      <c r="D34" s="105"/>
      <c r="E34" s="105">
        <f t="shared" si="2"/>
        <v>65514</v>
      </c>
      <c r="F34" s="105"/>
      <c r="G34" s="104"/>
      <c r="H34" s="313">
        <f t="shared" ref="H34" si="54">C34/$B34*100</f>
        <v>0</v>
      </c>
      <c r="I34" s="313">
        <f t="shared" ref="I34" si="55">D34/$B34*100</f>
        <v>0</v>
      </c>
      <c r="J34" s="313">
        <f t="shared" ref="J34" si="56">E34/$B34*100</f>
        <v>100</v>
      </c>
      <c r="K34" s="313">
        <f t="shared" ref="K34" si="57">F34/$B34*100</f>
        <v>0</v>
      </c>
      <c r="L34" s="313">
        <f t="shared" ref="L34" si="58">G34/$B34*100</f>
        <v>0</v>
      </c>
    </row>
    <row r="35" spans="1:12" ht="12.75" customHeight="1" thickBot="1" x14ac:dyDescent="0.3">
      <c r="A35" s="402" t="s">
        <v>265</v>
      </c>
      <c r="B35" s="401">
        <f>SUM(B36)</f>
        <v>209498.46</v>
      </c>
      <c r="C35" s="447"/>
      <c r="D35" s="448"/>
      <c r="E35" s="448"/>
      <c r="F35" s="448"/>
      <c r="G35" s="449"/>
      <c r="H35" s="599"/>
      <c r="I35" s="600"/>
      <c r="J35" s="600"/>
      <c r="K35" s="600"/>
      <c r="L35" s="601"/>
    </row>
    <row r="36" spans="1:12" ht="27.75" customHeight="1" thickBot="1" x14ac:dyDescent="0.3">
      <c r="A36" s="407" t="s">
        <v>510</v>
      </c>
      <c r="B36" s="406">
        <v>209498.46</v>
      </c>
      <c r="C36" s="313">
        <f>B36-SUM(D36:G36)</f>
        <v>0</v>
      </c>
      <c r="D36" s="105"/>
      <c r="E36" s="105">
        <f t="shared" ref="E36" si="59">(B36-D36-F36-G36)*1</f>
        <v>209498.46</v>
      </c>
      <c r="F36" s="105"/>
      <c r="G36" s="104"/>
      <c r="H36" s="313">
        <f t="shared" ref="H36" si="60">C36/$B36*100</f>
        <v>0</v>
      </c>
      <c r="I36" s="313">
        <f t="shared" ref="I36" si="61">D36/$B36*100</f>
        <v>0</v>
      </c>
      <c r="J36" s="313">
        <f t="shared" ref="J36" si="62">E36/$B36*100</f>
        <v>100</v>
      </c>
      <c r="K36" s="313">
        <f t="shared" ref="K36" si="63">F36/$B36*100</f>
        <v>0</v>
      </c>
      <c r="L36" s="313">
        <f t="shared" ref="L36" si="64">G36/$B36*100</f>
        <v>0</v>
      </c>
    </row>
    <row r="37" spans="1:12" ht="12.75" customHeight="1" thickBot="1" x14ac:dyDescent="0.3">
      <c r="A37" s="402" t="s">
        <v>252</v>
      </c>
      <c r="B37" s="401">
        <f>SUM(B38:B39)</f>
        <v>40664.910000000003</v>
      </c>
      <c r="C37" s="447"/>
      <c r="D37" s="448"/>
      <c r="E37" s="448"/>
      <c r="F37" s="448"/>
      <c r="G37" s="449"/>
      <c r="H37" s="599"/>
      <c r="I37" s="600"/>
      <c r="J37" s="600"/>
      <c r="K37" s="600"/>
      <c r="L37" s="601"/>
    </row>
    <row r="38" spans="1:12" x14ac:dyDescent="0.25">
      <c r="A38" s="400" t="s">
        <v>509</v>
      </c>
      <c r="B38" s="399">
        <v>18260</v>
      </c>
      <c r="C38" s="313">
        <f>B38-SUM(D38:G38)</f>
        <v>0</v>
      </c>
      <c r="D38" s="105">
        <v>18260</v>
      </c>
      <c r="E38" s="105">
        <f t="shared" ref="E38:E39" si="65">(B38-D38-F38-G38)*1</f>
        <v>0</v>
      </c>
      <c r="F38" s="105"/>
      <c r="G38" s="104"/>
      <c r="H38" s="313">
        <f t="shared" ref="H38" si="66">C38/$B38*100</f>
        <v>0</v>
      </c>
      <c r="I38" s="313">
        <f t="shared" ref="I38" si="67">D38/$B38*100</f>
        <v>100</v>
      </c>
      <c r="J38" s="313">
        <f t="shared" ref="J38" si="68">E38/$B38*100</f>
        <v>0</v>
      </c>
      <c r="K38" s="313">
        <f t="shared" ref="K38" si="69">F38/$B38*100</f>
        <v>0</v>
      </c>
      <c r="L38" s="313">
        <f t="shared" ref="L38" si="70">G38/$B38*100</f>
        <v>0</v>
      </c>
    </row>
    <row r="39" spans="1:12" ht="15.75" thickBot="1" x14ac:dyDescent="0.3">
      <c r="A39" s="398" t="s">
        <v>508</v>
      </c>
      <c r="B39" s="397">
        <v>22404.91</v>
      </c>
      <c r="C39" s="313">
        <f>B39-SUM(D39:G39)</f>
        <v>0</v>
      </c>
      <c r="D39" s="105"/>
      <c r="E39" s="105">
        <f t="shared" si="65"/>
        <v>22404.91</v>
      </c>
      <c r="F39" s="105"/>
      <c r="G39" s="104"/>
      <c r="H39" s="313">
        <f t="shared" ref="H39" si="71">C39/$B39*100</f>
        <v>0</v>
      </c>
      <c r="I39" s="313">
        <f t="shared" ref="I39" si="72">D39/$B39*100</f>
        <v>0</v>
      </c>
      <c r="J39" s="313">
        <f t="shared" ref="J39" si="73">E39/$B39*100</f>
        <v>100</v>
      </c>
      <c r="K39" s="313">
        <f t="shared" ref="K39" si="74">F39/$B39*100</f>
        <v>0</v>
      </c>
      <c r="L39" s="313">
        <f t="shared" ref="L39" si="75">G39/$B39*100</f>
        <v>0</v>
      </c>
    </row>
    <row r="40" spans="1:12" ht="12.75" customHeight="1" thickBot="1" x14ac:dyDescent="0.3">
      <c r="A40" s="402" t="s">
        <v>255</v>
      </c>
      <c r="B40" s="401">
        <f>SUM(B41:B42)</f>
        <v>354912.93</v>
      </c>
      <c r="C40" s="447"/>
      <c r="D40" s="448"/>
      <c r="E40" s="448"/>
      <c r="F40" s="448"/>
      <c r="G40" s="449"/>
      <c r="H40" s="599"/>
      <c r="I40" s="600"/>
      <c r="J40" s="600"/>
      <c r="K40" s="600"/>
      <c r="L40" s="601"/>
    </row>
    <row r="41" spans="1:12" x14ac:dyDescent="0.25">
      <c r="A41" s="400" t="s">
        <v>507</v>
      </c>
      <c r="B41" s="405">
        <v>114912.93</v>
      </c>
      <c r="C41" s="313">
        <f>B41-SUM(D41:G41)</f>
        <v>0</v>
      </c>
      <c r="D41" s="105"/>
      <c r="E41" s="105">
        <f t="shared" ref="E41:E42" si="76">(B41-D41-F41-G41)*1</f>
        <v>114912.93</v>
      </c>
      <c r="F41" s="105"/>
      <c r="G41" s="104"/>
      <c r="H41" s="313">
        <f t="shared" ref="H41" si="77">C41/$B41*100</f>
        <v>0</v>
      </c>
      <c r="I41" s="313">
        <f t="shared" ref="I41" si="78">D41/$B41*100</f>
        <v>0</v>
      </c>
      <c r="J41" s="313">
        <f t="shared" ref="J41" si="79">E41/$B41*100</f>
        <v>100</v>
      </c>
      <c r="K41" s="313">
        <f t="shared" ref="K41" si="80">F41/$B41*100</f>
        <v>0</v>
      </c>
      <c r="L41" s="313">
        <f t="shared" ref="L41" si="81">G41/$B41*100</f>
        <v>0</v>
      </c>
    </row>
    <row r="42" spans="1:12" ht="15.75" thickBot="1" x14ac:dyDescent="0.3">
      <c r="A42" s="404" t="s">
        <v>506</v>
      </c>
      <c r="B42" s="403">
        <v>240000</v>
      </c>
      <c r="C42" s="313">
        <f>B42-SUM(D42:G42)</f>
        <v>0</v>
      </c>
      <c r="D42" s="105"/>
      <c r="E42" s="105">
        <f t="shared" si="76"/>
        <v>240000</v>
      </c>
      <c r="F42" s="105"/>
      <c r="G42" s="104"/>
      <c r="H42" s="313">
        <f t="shared" ref="H42" si="82">C42/$B42*100</f>
        <v>0</v>
      </c>
      <c r="I42" s="313">
        <f t="shared" ref="I42" si="83">D42/$B42*100</f>
        <v>0</v>
      </c>
      <c r="J42" s="313">
        <f t="shared" ref="J42" si="84">E42/$B42*100</f>
        <v>100</v>
      </c>
      <c r="K42" s="313">
        <f t="shared" ref="K42" si="85">F42/$B42*100</f>
        <v>0</v>
      </c>
      <c r="L42" s="313">
        <f t="shared" ref="L42" si="86">G42/$B42*100</f>
        <v>0</v>
      </c>
    </row>
    <row r="43" spans="1:12" ht="12.75" customHeight="1" thickBot="1" x14ac:dyDescent="0.3">
      <c r="A43" s="402" t="s">
        <v>296</v>
      </c>
      <c r="B43" s="401">
        <f>SUM(B44:B45)</f>
        <v>207967</v>
      </c>
      <c r="C43" s="447"/>
      <c r="D43" s="448"/>
      <c r="E43" s="448"/>
      <c r="F43" s="448"/>
      <c r="G43" s="449"/>
      <c r="H43" s="599"/>
      <c r="I43" s="600"/>
      <c r="J43" s="600"/>
      <c r="K43" s="600"/>
      <c r="L43" s="601"/>
    </row>
    <row r="44" spans="1:12" x14ac:dyDescent="0.25">
      <c r="A44" s="400" t="s">
        <v>505</v>
      </c>
      <c r="B44" s="399">
        <v>7967</v>
      </c>
      <c r="C44" s="313">
        <f>B44-SUM(D44:G44)</f>
        <v>0</v>
      </c>
      <c r="D44" s="105"/>
      <c r="E44" s="105">
        <f t="shared" ref="E44:E45" si="87">(B44-D44-F44-G44)*1</f>
        <v>7967</v>
      </c>
      <c r="F44" s="105"/>
      <c r="G44" s="104"/>
      <c r="H44" s="313">
        <f t="shared" ref="H44" si="88">C44/$B44*100</f>
        <v>0</v>
      </c>
      <c r="I44" s="313">
        <f t="shared" ref="I44" si="89">D44/$B44*100</f>
        <v>0</v>
      </c>
      <c r="J44" s="313">
        <f t="shared" ref="J44" si="90">E44/$B44*100</f>
        <v>100</v>
      </c>
      <c r="K44" s="313">
        <f t="shared" ref="K44" si="91">F44/$B44*100</f>
        <v>0</v>
      </c>
      <c r="L44" s="313">
        <f t="shared" ref="L44" si="92">G44/$B44*100</f>
        <v>0</v>
      </c>
    </row>
    <row r="45" spans="1:12" ht="15.75" thickBot="1" x14ac:dyDescent="0.3">
      <c r="A45" s="398" t="s">
        <v>504</v>
      </c>
      <c r="B45" s="397">
        <v>200000</v>
      </c>
      <c r="C45" s="302">
        <f>B45-SUM(D45:G45)</f>
        <v>0</v>
      </c>
      <c r="D45" s="301"/>
      <c r="E45" s="105">
        <f t="shared" si="87"/>
        <v>200000</v>
      </c>
      <c r="F45" s="301"/>
      <c r="G45" s="300"/>
      <c r="H45" s="313">
        <f t="shared" ref="H45" si="93">C45/$B45*100</f>
        <v>0</v>
      </c>
      <c r="I45" s="313">
        <f t="shared" ref="I45" si="94">D45/$B45*100</f>
        <v>0</v>
      </c>
      <c r="J45" s="313">
        <f t="shared" ref="J45" si="95">E45/$B45*100</f>
        <v>100</v>
      </c>
      <c r="K45" s="313">
        <f t="shared" ref="K45" si="96">F45/$B45*100</f>
        <v>0</v>
      </c>
      <c r="L45" s="313">
        <f t="shared" ref="L45" si="97">G45/$B45*100</f>
        <v>0</v>
      </c>
    </row>
    <row r="46" spans="1:12" ht="15.75" thickBot="1" x14ac:dyDescent="0.3">
      <c r="A46" s="396" t="s">
        <v>259</v>
      </c>
      <c r="B46" s="376">
        <f>B43+B40+B37+B35+B32+B30+B28+B25+B22+B7+B3</f>
        <v>4701932.41</v>
      </c>
      <c r="C46" s="376">
        <f>B46-SUM(D46:G46)</f>
        <v>0</v>
      </c>
      <c r="D46" s="376">
        <f>SUM(D3:D45)</f>
        <v>418260</v>
      </c>
      <c r="E46" s="376">
        <f t="shared" ref="E46:G46" si="98">SUM(E3:E45)</f>
        <v>3103672.41</v>
      </c>
      <c r="F46" s="376">
        <f t="shared" si="98"/>
        <v>0</v>
      </c>
      <c r="G46" s="376">
        <f t="shared" si="98"/>
        <v>1180000</v>
      </c>
      <c r="H46" s="408"/>
      <c r="I46" s="408"/>
      <c r="J46" s="408"/>
      <c r="K46" s="408"/>
      <c r="L46" s="408"/>
    </row>
    <row r="49" spans="2:7" x14ac:dyDescent="0.25">
      <c r="B49" s="598" t="s">
        <v>559</v>
      </c>
      <c r="C49" s="598"/>
      <c r="D49" s="598"/>
      <c r="E49" s="598"/>
      <c r="F49" s="598"/>
      <c r="G49" s="598"/>
    </row>
    <row r="50" spans="2:7" x14ac:dyDescent="0.25">
      <c r="B50" s="598"/>
      <c r="C50" s="598"/>
      <c r="D50" s="598"/>
      <c r="E50" s="598"/>
      <c r="F50" s="598"/>
      <c r="G50" s="598"/>
    </row>
  </sheetData>
  <mergeCells count="14">
    <mergeCell ref="H22:L22"/>
    <mergeCell ref="H25:L25"/>
    <mergeCell ref="H28:L28"/>
    <mergeCell ref="C1:G1"/>
    <mergeCell ref="H1:L1"/>
    <mergeCell ref="H3:L3"/>
    <mergeCell ref="H7:L7"/>
    <mergeCell ref="B49:G50"/>
    <mergeCell ref="H37:L37"/>
    <mergeCell ref="H40:L40"/>
    <mergeCell ref="H43:L43"/>
    <mergeCell ref="H30:L30"/>
    <mergeCell ref="H32:L32"/>
    <mergeCell ref="H35:L35"/>
  </mergeCells>
  <pageMargins left="0.25" right="0.25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110" zoomScaleNormal="110" workbookViewId="0">
      <selection activeCell="L29" sqref="A1:L29"/>
    </sheetView>
  </sheetViews>
  <sheetFormatPr defaultRowHeight="15" x14ac:dyDescent="0.25"/>
  <cols>
    <col min="1" max="1" width="36.5703125" customWidth="1"/>
    <col min="2" max="2" width="13.7109375" customWidth="1"/>
    <col min="3" max="3" width="12.140625" customWidth="1"/>
    <col min="4" max="4" width="11.85546875" customWidth="1"/>
    <col min="5" max="5" width="14.140625" customWidth="1"/>
    <col min="6" max="6" width="12.5703125" customWidth="1"/>
    <col min="7" max="7" width="11.28515625" customWidth="1"/>
    <col min="8" max="12" width="6.5703125" customWidth="1"/>
  </cols>
  <sheetData>
    <row r="1" spans="1:12" ht="15.75" thickBot="1" x14ac:dyDescent="0.3">
      <c r="A1" s="446" t="s">
        <v>557</v>
      </c>
      <c r="B1" s="424"/>
      <c r="C1" s="602" t="s">
        <v>306</v>
      </c>
      <c r="D1" s="603"/>
      <c r="E1" s="603"/>
      <c r="F1" s="603"/>
      <c r="G1" s="604"/>
      <c r="H1" s="611" t="s">
        <v>307</v>
      </c>
      <c r="I1" s="612"/>
      <c r="J1" s="612"/>
      <c r="K1" s="612"/>
      <c r="L1" s="613"/>
    </row>
    <row r="2" spans="1:12" ht="30.75" customHeight="1" thickBot="1" x14ac:dyDescent="0.3">
      <c r="A2" s="445"/>
      <c r="B2" s="444" t="s">
        <v>309</v>
      </c>
      <c r="C2" s="457" t="s">
        <v>310</v>
      </c>
      <c r="D2" s="458" t="s">
        <v>537</v>
      </c>
      <c r="E2" s="458" t="s">
        <v>312</v>
      </c>
      <c r="F2" s="458" t="s">
        <v>502</v>
      </c>
      <c r="G2" s="459" t="s">
        <v>314</v>
      </c>
      <c r="H2" s="443" t="s">
        <v>315</v>
      </c>
      <c r="I2" s="443" t="s">
        <v>496</v>
      </c>
      <c r="J2" s="442" t="s">
        <v>556</v>
      </c>
      <c r="K2" s="442" t="s">
        <v>503</v>
      </c>
      <c r="L2" s="442" t="s">
        <v>536</v>
      </c>
    </row>
    <row r="3" spans="1:12" ht="13.5" customHeight="1" thickBot="1" x14ac:dyDescent="0.3">
      <c r="A3" s="402" t="s">
        <v>220</v>
      </c>
      <c r="B3" s="434">
        <f>SUM(B4:B7)</f>
        <v>459609.67</v>
      </c>
      <c r="C3" s="123"/>
      <c r="D3" s="456"/>
      <c r="E3" s="456"/>
      <c r="F3" s="456"/>
      <c r="G3" s="456"/>
      <c r="H3" s="441"/>
      <c r="I3" s="453"/>
      <c r="J3" s="453"/>
      <c r="K3" s="453"/>
      <c r="L3" s="454"/>
    </row>
    <row r="4" spans="1:12" x14ac:dyDescent="0.25">
      <c r="A4" s="400" t="s">
        <v>555</v>
      </c>
      <c r="B4" s="441">
        <v>318816.28999999998</v>
      </c>
      <c r="C4" s="313">
        <f>B4-SUM(D4:G4)</f>
        <v>80435.344916662696</v>
      </c>
      <c r="D4" s="105"/>
      <c r="E4" s="105">
        <f>(679000/(B$29-D$29-F$29-G$29))*(B4-D4-F4-G4)</f>
        <v>51780.945083337276</v>
      </c>
      <c r="F4" s="105"/>
      <c r="G4" s="435">
        <v>186600</v>
      </c>
      <c r="H4" s="313">
        <f>C4/$B4*100</f>
        <v>25.229371095392487</v>
      </c>
      <c r="I4" s="105">
        <f t="shared" ref="I4:L4" si="0">D4/$B4*100</f>
        <v>0</v>
      </c>
      <c r="J4" s="105">
        <f t="shared" si="0"/>
        <v>16.241624630704184</v>
      </c>
      <c r="K4" s="105">
        <f t="shared" si="0"/>
        <v>0</v>
      </c>
      <c r="L4" s="104">
        <f t="shared" si="0"/>
        <v>58.529004273903318</v>
      </c>
    </row>
    <row r="5" spans="1:12" x14ac:dyDescent="0.25">
      <c r="A5" s="440" t="s">
        <v>554</v>
      </c>
      <c r="B5" s="433">
        <v>116890.08</v>
      </c>
      <c r="C5" s="313">
        <f>B5-SUM(D5:G5)</f>
        <v>27309.411481267423</v>
      </c>
      <c r="D5" s="105"/>
      <c r="E5" s="105">
        <f t="shared" ref="E5:E15" si="1">(679000/(B$29-D$29-F$29-G$29))*(B5-D5-F5-G5)</f>
        <v>17580.668518732582</v>
      </c>
      <c r="F5" s="105"/>
      <c r="G5" s="435">
        <v>72000</v>
      </c>
      <c r="H5" s="313">
        <f t="shared" ref="H5:H7" si="2">C5/$B5*100</f>
        <v>23.363326880490991</v>
      </c>
      <c r="I5" s="105">
        <f t="shared" ref="I5:I7" si="3">D5/$B5*100</f>
        <v>0</v>
      </c>
      <c r="J5" s="105">
        <f t="shared" ref="J5:J7" si="4">E5/$B5*100</f>
        <v>15.040342618238075</v>
      </c>
      <c r="K5" s="105">
        <f t="shared" ref="K5:K7" si="5">F5/$B5*100</f>
        <v>0</v>
      </c>
      <c r="L5" s="104">
        <f t="shared" ref="L5:L7" si="6">G5/$B5*100</f>
        <v>61.596330501270934</v>
      </c>
    </row>
    <row r="6" spans="1:12" x14ac:dyDescent="0.25">
      <c r="A6" s="440" t="s">
        <v>553</v>
      </c>
      <c r="B6" s="433">
        <v>10200</v>
      </c>
      <c r="C6" s="313">
        <f>B6-SUM(D6:G6)</f>
        <v>6205.2907259004141</v>
      </c>
      <c r="D6" s="105"/>
      <c r="E6" s="105">
        <f t="shared" si="1"/>
        <v>3994.7092740995859</v>
      </c>
      <c r="F6" s="105"/>
      <c r="G6" s="435"/>
      <c r="H6" s="313">
        <f t="shared" si="2"/>
        <v>60.836183587258965</v>
      </c>
      <c r="I6" s="105">
        <f t="shared" si="3"/>
        <v>0</v>
      </c>
      <c r="J6" s="105">
        <f t="shared" si="4"/>
        <v>39.163816412741035</v>
      </c>
      <c r="K6" s="105">
        <f t="shared" si="5"/>
        <v>0</v>
      </c>
      <c r="L6" s="104">
        <f t="shared" si="6"/>
        <v>0</v>
      </c>
    </row>
    <row r="7" spans="1:12" ht="15.75" thickBot="1" x14ac:dyDescent="0.3">
      <c r="A7" s="398" t="s">
        <v>535</v>
      </c>
      <c r="B7" s="438">
        <v>13703.3</v>
      </c>
      <c r="C7" s="313">
        <f>B7-SUM(D7:G7)</f>
        <v>8336.5647455128565</v>
      </c>
      <c r="D7" s="105"/>
      <c r="E7" s="105">
        <f t="shared" si="1"/>
        <v>5366.7352544871419</v>
      </c>
      <c r="F7" s="105"/>
      <c r="G7" s="435"/>
      <c r="H7" s="313">
        <f t="shared" si="2"/>
        <v>60.836183587258965</v>
      </c>
      <c r="I7" s="105">
        <f t="shared" si="3"/>
        <v>0</v>
      </c>
      <c r="J7" s="105">
        <f t="shared" si="4"/>
        <v>39.163816412741035</v>
      </c>
      <c r="K7" s="105">
        <f t="shared" si="5"/>
        <v>0</v>
      </c>
      <c r="L7" s="104">
        <f t="shared" si="6"/>
        <v>0</v>
      </c>
    </row>
    <row r="8" spans="1:12" ht="12.75" customHeight="1" thickBot="1" x14ac:dyDescent="0.3">
      <c r="A8" s="402" t="s">
        <v>224</v>
      </c>
      <c r="B8" s="434">
        <f>SUM(B9:B12)</f>
        <v>238409.64</v>
      </c>
      <c r="C8" s="433"/>
      <c r="D8" s="432"/>
      <c r="E8" s="432"/>
      <c r="F8" s="432"/>
      <c r="G8" s="432"/>
      <c r="H8" s="433"/>
      <c r="I8" s="432"/>
      <c r="J8" s="432"/>
      <c r="K8" s="432"/>
      <c r="L8" s="455"/>
    </row>
    <row r="9" spans="1:12" x14ac:dyDescent="0.25">
      <c r="A9" s="400" t="s">
        <v>552</v>
      </c>
      <c r="B9" s="441">
        <v>86955.69</v>
      </c>
      <c r="C9" s="313">
        <f>B9-SUM(D9:G9)</f>
        <v>52900.523207967788</v>
      </c>
      <c r="D9" s="105"/>
      <c r="E9" s="105">
        <f t="shared" si="1"/>
        <v>34055.166792032214</v>
      </c>
      <c r="F9" s="105"/>
      <c r="G9" s="435"/>
      <c r="H9" s="313">
        <f t="shared" ref="H9" si="7">C9/$B9*100</f>
        <v>60.836183587258965</v>
      </c>
      <c r="I9" s="105">
        <f t="shared" ref="I9" si="8">D9/$B9*100</f>
        <v>0</v>
      </c>
      <c r="J9" s="105">
        <f t="shared" ref="J9" si="9">E9/$B9*100</f>
        <v>39.163816412741035</v>
      </c>
      <c r="K9" s="105">
        <f t="shared" ref="K9" si="10">F9/$B9*100</f>
        <v>0</v>
      </c>
      <c r="L9" s="104">
        <f t="shared" ref="L9" si="11">G9/$B9*100</f>
        <v>0</v>
      </c>
    </row>
    <row r="10" spans="1:12" x14ac:dyDescent="0.25">
      <c r="A10" s="440" t="s">
        <v>551</v>
      </c>
      <c r="B10" s="433">
        <v>9450</v>
      </c>
      <c r="C10" s="313">
        <f>B10-SUM(D10:G10)</f>
        <v>5749.019348995972</v>
      </c>
      <c r="D10" s="105"/>
      <c r="E10" s="105">
        <f t="shared" si="1"/>
        <v>3700.980651004028</v>
      </c>
      <c r="F10" s="105"/>
      <c r="G10" s="435"/>
      <c r="H10" s="313">
        <f t="shared" ref="H10:H12" si="12">C10/$B10*100</f>
        <v>60.836183587258965</v>
      </c>
      <c r="I10" s="105">
        <f t="shared" ref="I10:I12" si="13">D10/$B10*100</f>
        <v>0</v>
      </c>
      <c r="J10" s="105">
        <f t="shared" ref="J10:J12" si="14">E10/$B10*100</f>
        <v>39.163816412741035</v>
      </c>
      <c r="K10" s="105">
        <f t="shared" ref="K10:K12" si="15">F10/$B10*100</f>
        <v>0</v>
      </c>
      <c r="L10" s="104">
        <f t="shared" ref="L10:L12" si="16">G10/$B10*100</f>
        <v>0</v>
      </c>
    </row>
    <row r="11" spans="1:12" x14ac:dyDescent="0.25">
      <c r="A11" s="440" t="s">
        <v>550</v>
      </c>
      <c r="B11" s="433">
        <v>82676.399999999994</v>
      </c>
      <c r="C11" s="313">
        <f>B11-SUM(D11:G11)</f>
        <v>50297.166487336566</v>
      </c>
      <c r="D11" s="105"/>
      <c r="E11" s="105">
        <f t="shared" si="1"/>
        <v>32379.233512663428</v>
      </c>
      <c r="F11" s="105"/>
      <c r="G11" s="435"/>
      <c r="H11" s="313">
        <f t="shared" si="12"/>
        <v>60.836183587258965</v>
      </c>
      <c r="I11" s="105">
        <f t="shared" si="13"/>
        <v>0</v>
      </c>
      <c r="J11" s="105">
        <f t="shared" si="14"/>
        <v>39.163816412741035</v>
      </c>
      <c r="K11" s="105">
        <f t="shared" si="15"/>
        <v>0</v>
      </c>
      <c r="L11" s="104">
        <f t="shared" si="16"/>
        <v>0</v>
      </c>
    </row>
    <row r="12" spans="1:12" ht="15.75" thickBot="1" x14ac:dyDescent="0.3">
      <c r="A12" s="398" t="s">
        <v>549</v>
      </c>
      <c r="B12" s="438">
        <v>59327.55</v>
      </c>
      <c r="C12" s="313">
        <f>B12-SUM(D12:G12)</f>
        <v>36092.617235822858</v>
      </c>
      <c r="D12" s="105"/>
      <c r="E12" s="105">
        <f t="shared" si="1"/>
        <v>23234.932764177145</v>
      </c>
      <c r="F12" s="105"/>
      <c r="G12" s="435"/>
      <c r="H12" s="313">
        <f t="shared" si="12"/>
        <v>60.836183587258965</v>
      </c>
      <c r="I12" s="105">
        <f t="shared" si="13"/>
        <v>0</v>
      </c>
      <c r="J12" s="105">
        <f t="shared" si="14"/>
        <v>39.163816412741035</v>
      </c>
      <c r="K12" s="105">
        <f t="shared" si="15"/>
        <v>0</v>
      </c>
      <c r="L12" s="104">
        <f t="shared" si="16"/>
        <v>0</v>
      </c>
    </row>
    <row r="13" spans="1:12" ht="12.75" customHeight="1" thickBot="1" x14ac:dyDescent="0.3">
      <c r="A13" s="402" t="s">
        <v>244</v>
      </c>
      <c r="B13" s="434">
        <f>SUM(B14:B15)</f>
        <v>510195.51</v>
      </c>
      <c r="C13" s="433"/>
      <c r="D13" s="432"/>
      <c r="E13" s="432"/>
      <c r="F13" s="432"/>
      <c r="G13" s="432"/>
      <c r="H13" s="433"/>
      <c r="I13" s="432"/>
      <c r="J13" s="432"/>
      <c r="K13" s="432"/>
      <c r="L13" s="455"/>
    </row>
    <row r="14" spans="1:12" x14ac:dyDescent="0.25">
      <c r="A14" s="400" t="s">
        <v>548</v>
      </c>
      <c r="B14" s="441">
        <v>399137</v>
      </c>
      <c r="C14" s="313">
        <f>B14-SUM(D14:G14)</f>
        <v>242819.71808467782</v>
      </c>
      <c r="D14" s="105"/>
      <c r="E14" s="105">
        <f t="shared" si="1"/>
        <v>156317.28191532218</v>
      </c>
      <c r="F14" s="105"/>
      <c r="G14" s="435"/>
      <c r="H14" s="313">
        <f t="shared" ref="H14" si="17">C14/$B14*100</f>
        <v>60.836183587258965</v>
      </c>
      <c r="I14" s="105">
        <f t="shared" ref="I14" si="18">D14/$B14*100</f>
        <v>0</v>
      </c>
      <c r="J14" s="105">
        <f t="shared" ref="J14" si="19">E14/$B14*100</f>
        <v>39.163816412741035</v>
      </c>
      <c r="K14" s="105">
        <f t="shared" ref="K14" si="20">F14/$B14*100</f>
        <v>0</v>
      </c>
      <c r="L14" s="104">
        <f t="shared" ref="L14" si="21">G14/$B14*100</f>
        <v>0</v>
      </c>
    </row>
    <row r="15" spans="1:12" ht="15.75" thickBot="1" x14ac:dyDescent="0.3">
      <c r="A15" s="398" t="s">
        <v>547</v>
      </c>
      <c r="B15" s="438">
        <v>111058.51</v>
      </c>
      <c r="C15" s="313">
        <f>B15-SUM(D15:G15)</f>
        <v>67563.759032874354</v>
      </c>
      <c r="D15" s="105"/>
      <c r="E15" s="105">
        <f t="shared" si="1"/>
        <v>43494.750967125641</v>
      </c>
      <c r="F15" s="105"/>
      <c r="G15" s="435"/>
      <c r="H15" s="313">
        <f t="shared" ref="H15" si="22">C15/$B15*100</f>
        <v>60.836183587258965</v>
      </c>
      <c r="I15" s="105">
        <f t="shared" ref="I15" si="23">D15/$B15*100</f>
        <v>0</v>
      </c>
      <c r="J15" s="105">
        <f t="shared" ref="J15" si="24">E15/$B15*100</f>
        <v>39.163816412741035</v>
      </c>
      <c r="K15" s="105">
        <f t="shared" ref="K15" si="25">F15/$B15*100</f>
        <v>0</v>
      </c>
      <c r="L15" s="104">
        <f t="shared" ref="L15" si="26">G15/$B15*100</f>
        <v>0</v>
      </c>
    </row>
    <row r="16" spans="1:12" ht="15.75" customHeight="1" thickBot="1" x14ac:dyDescent="0.3">
      <c r="A16" s="402" t="s">
        <v>248</v>
      </c>
      <c r="B16" s="434">
        <f>SUM(B17:B19)</f>
        <v>72508.679999999993</v>
      </c>
      <c r="C16" s="433"/>
      <c r="D16" s="432"/>
      <c r="E16" s="432"/>
      <c r="F16" s="432"/>
      <c r="G16" s="432"/>
      <c r="H16" s="433"/>
      <c r="I16" s="432"/>
      <c r="J16" s="432"/>
      <c r="K16" s="432"/>
      <c r="L16" s="455"/>
    </row>
    <row r="17" spans="1:12" x14ac:dyDescent="0.25">
      <c r="A17" s="400" t="s">
        <v>546</v>
      </c>
      <c r="B17" s="441">
        <v>14800</v>
      </c>
      <c r="C17" s="313">
        <f>B17-SUM(D17:G17)</f>
        <v>9003.7551709143263</v>
      </c>
      <c r="D17" s="105"/>
      <c r="E17" s="105">
        <f t="shared" ref="E17:E19" si="27">(679000/(B$29-D$29-F$29-G$29))*(B17-D17-F17-G17)</f>
        <v>5796.2448290856737</v>
      </c>
      <c r="F17" s="105"/>
      <c r="G17" s="435"/>
      <c r="H17" s="313">
        <f t="shared" ref="H17" si="28">C17/$B17*100</f>
        <v>60.836183587258965</v>
      </c>
      <c r="I17" s="105">
        <f t="shared" ref="I17" si="29">D17/$B17*100</f>
        <v>0</v>
      </c>
      <c r="J17" s="105">
        <f t="shared" ref="J17" si="30">E17/$B17*100</f>
        <v>39.163816412741035</v>
      </c>
      <c r="K17" s="105">
        <f t="shared" ref="K17" si="31">F17/$B17*100</f>
        <v>0</v>
      </c>
      <c r="L17" s="104">
        <f t="shared" ref="L17" si="32">G17/$B17*100</f>
        <v>0</v>
      </c>
    </row>
    <row r="18" spans="1:12" x14ac:dyDescent="0.25">
      <c r="A18" s="440" t="s">
        <v>251</v>
      </c>
      <c r="B18" s="433">
        <v>52818.68</v>
      </c>
      <c r="C18" s="313">
        <f>B18-SUM(D18:G18)</f>
        <v>32132.869133166834</v>
      </c>
      <c r="D18" s="105"/>
      <c r="E18" s="105">
        <f t="shared" si="27"/>
        <v>20685.810866833166</v>
      </c>
      <c r="F18" s="439"/>
      <c r="G18" s="435"/>
      <c r="H18" s="313">
        <f t="shared" ref="H18" si="33">C18/$B18*100</f>
        <v>60.836183587258965</v>
      </c>
      <c r="I18" s="105">
        <f t="shared" ref="I18" si="34">D18/$B18*100</f>
        <v>0</v>
      </c>
      <c r="J18" s="105">
        <f t="shared" ref="J18" si="35">E18/$B18*100</f>
        <v>39.163816412741035</v>
      </c>
      <c r="K18" s="105">
        <f t="shared" ref="K18" si="36">F18/$B18*100</f>
        <v>0</v>
      </c>
      <c r="L18" s="104">
        <f t="shared" ref="L18" si="37">G18/$B18*100</f>
        <v>0</v>
      </c>
    </row>
    <row r="19" spans="1:12" ht="15.75" thickBot="1" x14ac:dyDescent="0.3">
      <c r="A19" s="398" t="s">
        <v>545</v>
      </c>
      <c r="B19" s="438">
        <v>4890</v>
      </c>
      <c r="C19" s="313">
        <f>B19-SUM(D19:G19)</f>
        <v>2974.8893774169633</v>
      </c>
      <c r="D19" s="105"/>
      <c r="E19" s="105">
        <f t="shared" si="27"/>
        <v>1915.1106225830367</v>
      </c>
      <c r="F19" s="105"/>
      <c r="G19" s="435"/>
      <c r="H19" s="313"/>
      <c r="I19" s="105"/>
      <c r="J19" s="105"/>
      <c r="K19" s="105"/>
      <c r="L19" s="104"/>
    </row>
    <row r="20" spans="1:12" ht="13.5" customHeight="1" thickBot="1" x14ac:dyDescent="0.3">
      <c r="A20" s="402" t="s">
        <v>290</v>
      </c>
      <c r="B20" s="434">
        <f>SUM(B21)</f>
        <v>35000</v>
      </c>
      <c r="C20" s="433"/>
      <c r="D20" s="432"/>
      <c r="E20" s="432"/>
      <c r="F20" s="432"/>
      <c r="G20" s="432"/>
      <c r="H20" s="433"/>
      <c r="I20" s="432"/>
      <c r="J20" s="432"/>
      <c r="K20" s="432"/>
      <c r="L20" s="455"/>
    </row>
    <row r="21" spans="1:12" ht="15.75" thickBot="1" x14ac:dyDescent="0.3">
      <c r="A21" s="395" t="s">
        <v>544</v>
      </c>
      <c r="B21" s="431">
        <v>35000</v>
      </c>
      <c r="C21" s="313">
        <f>B21-SUM(D21:G21)</f>
        <v>21292.664255540636</v>
      </c>
      <c r="D21" s="105"/>
      <c r="E21" s="105">
        <f t="shared" ref="E21" si="38">(679000/(B$29-D$29-F$29-G$29))*(B21-D21-F21-G21)</f>
        <v>13707.335744459362</v>
      </c>
      <c r="F21" s="105"/>
      <c r="G21" s="435"/>
      <c r="H21" s="313">
        <f t="shared" ref="H21" si="39">C21/$B21*100</f>
        <v>60.836183587258965</v>
      </c>
      <c r="I21" s="105">
        <f t="shared" ref="I21" si="40">D21/$B21*100</f>
        <v>0</v>
      </c>
      <c r="J21" s="105">
        <f t="shared" ref="J21" si="41">E21/$B21*100</f>
        <v>39.163816412741035</v>
      </c>
      <c r="K21" s="105">
        <f t="shared" ref="K21" si="42">F21/$B21*100</f>
        <v>0</v>
      </c>
      <c r="L21" s="104">
        <f t="shared" ref="L21" si="43">G21/$B21*100</f>
        <v>0</v>
      </c>
    </row>
    <row r="22" spans="1:12" ht="15" customHeight="1" thickBot="1" x14ac:dyDescent="0.3">
      <c r="A22" s="402" t="s">
        <v>264</v>
      </c>
      <c r="B22" s="434">
        <f>SUM(B23:B24)</f>
        <v>683299.65999999992</v>
      </c>
      <c r="C22" s="433"/>
      <c r="D22" s="432"/>
      <c r="E22" s="432"/>
      <c r="F22" s="432"/>
      <c r="G22" s="432"/>
      <c r="H22" s="433"/>
      <c r="I22" s="432"/>
      <c r="J22" s="432"/>
      <c r="K22" s="432"/>
      <c r="L22" s="455"/>
    </row>
    <row r="23" spans="1:12" ht="15.75" thickBot="1" x14ac:dyDescent="0.3">
      <c r="A23" s="437" t="s">
        <v>543</v>
      </c>
      <c r="B23" s="431">
        <v>92994.69</v>
      </c>
      <c r="C23" s="313">
        <f>B23-SUM(D23:G23)</f>
        <v>32239.946899898772</v>
      </c>
      <c r="D23" s="105"/>
      <c r="E23" s="105">
        <f t="shared" ref="E23:E24" si="44">(679000/(B$29-D$29-F$29-G$29))*(B23-D23-F23-G23)</f>
        <v>20754.743100101234</v>
      </c>
      <c r="F23" s="105"/>
      <c r="G23" s="435">
        <v>40000</v>
      </c>
      <c r="H23" s="313">
        <f t="shared" ref="H23" si="45">C23/$B23*100</f>
        <v>34.668589034383331</v>
      </c>
      <c r="I23" s="105">
        <f t="shared" ref="I23" si="46">D23/$B23*100</f>
        <v>0</v>
      </c>
      <c r="J23" s="105">
        <f t="shared" ref="J23" si="47">E23/$B23*100</f>
        <v>22.318202361985652</v>
      </c>
      <c r="K23" s="105">
        <f t="shared" ref="K23" si="48">F23/$B23*100</f>
        <v>0</v>
      </c>
      <c r="L23" s="104">
        <f t="shared" ref="L23" si="49">G23/$B23*100</f>
        <v>43.013208603631028</v>
      </c>
    </row>
    <row r="24" spans="1:12" ht="15.75" thickBot="1" x14ac:dyDescent="0.3">
      <c r="A24" s="398" t="s">
        <v>542</v>
      </c>
      <c r="B24" s="436">
        <v>590304.97</v>
      </c>
      <c r="C24" s="313">
        <f>B24-SUM(D24:G24)</f>
        <v>359119.01527391392</v>
      </c>
      <c r="D24" s="105"/>
      <c r="E24" s="105">
        <f t="shared" si="44"/>
        <v>231185.95472608606</v>
      </c>
      <c r="F24" s="105"/>
      <c r="G24" s="435"/>
      <c r="H24" s="313">
        <f t="shared" ref="H24" si="50">C24/$B24*100</f>
        <v>60.836183587258965</v>
      </c>
      <c r="I24" s="105">
        <f t="shared" ref="I24" si="51">D24/$B24*100</f>
        <v>0</v>
      </c>
      <c r="J24" s="105">
        <f t="shared" ref="J24" si="52">E24/$B24*100</f>
        <v>39.163816412741035</v>
      </c>
      <c r="K24" s="105">
        <f t="shared" ref="K24" si="53">F24/$B24*100</f>
        <v>0</v>
      </c>
      <c r="L24" s="104">
        <f t="shared" ref="L24" si="54">G24/$B24*100</f>
        <v>0</v>
      </c>
    </row>
    <row r="25" spans="1:12" ht="12.75" customHeight="1" thickBot="1" x14ac:dyDescent="0.3">
      <c r="A25" s="402" t="s">
        <v>541</v>
      </c>
      <c r="B25" s="434">
        <f>SUM(B26)</f>
        <v>4102.8599999999997</v>
      </c>
      <c r="C25" s="433"/>
      <c r="D25" s="432"/>
      <c r="E25" s="432"/>
      <c r="F25" s="432"/>
      <c r="G25" s="432"/>
      <c r="H25" s="433"/>
      <c r="I25" s="432"/>
      <c r="J25" s="432"/>
      <c r="K25" s="432"/>
      <c r="L25" s="455"/>
    </row>
    <row r="26" spans="1:12" ht="15.75" thickBot="1" x14ac:dyDescent="0.3">
      <c r="A26" s="395" t="s">
        <v>540</v>
      </c>
      <c r="B26" s="431">
        <v>4102.8599999999997</v>
      </c>
      <c r="C26" s="313">
        <f>B26-SUM(D26:G26)</f>
        <v>2496.0234419282128</v>
      </c>
      <c r="D26" s="105"/>
      <c r="E26" s="105">
        <f t="shared" ref="E26" si="55">(679000/(B$29-D$29-F$29-G$29))*(B26-D26-F26-G26)</f>
        <v>1606.8365580717868</v>
      </c>
      <c r="F26" s="105"/>
      <c r="G26" s="435"/>
      <c r="H26" s="313">
        <f t="shared" ref="H26" si="56">C26/$B26*100</f>
        <v>60.836183587258965</v>
      </c>
      <c r="I26" s="105">
        <f t="shared" ref="I26" si="57">D26/$B26*100</f>
        <v>0</v>
      </c>
      <c r="J26" s="105">
        <f t="shared" ref="J26" si="58">E26/$B26*100</f>
        <v>39.163816412741035</v>
      </c>
      <c r="K26" s="105">
        <f t="shared" ref="K26" si="59">F26/$B26*100</f>
        <v>0</v>
      </c>
      <c r="L26" s="104">
        <f t="shared" ref="L26" si="60">G26/$B26*100</f>
        <v>0</v>
      </c>
    </row>
    <row r="27" spans="1:12" ht="13.5" customHeight="1" thickBot="1" x14ac:dyDescent="0.3">
      <c r="A27" s="402" t="s">
        <v>255</v>
      </c>
      <c r="B27" s="434">
        <f>SUM(B28)</f>
        <v>29217.17</v>
      </c>
      <c r="C27" s="433"/>
      <c r="D27" s="432"/>
      <c r="E27" s="432"/>
      <c r="F27" s="432"/>
      <c r="G27" s="432"/>
      <c r="H27" s="433"/>
      <c r="I27" s="432"/>
      <c r="J27" s="432"/>
      <c r="K27" s="432"/>
      <c r="L27" s="455"/>
    </row>
    <row r="28" spans="1:12" ht="15.75" thickBot="1" x14ac:dyDescent="0.3">
      <c r="A28" s="395" t="s">
        <v>539</v>
      </c>
      <c r="B28" s="431">
        <v>29217.17</v>
      </c>
      <c r="C28" s="299">
        <f>B28-SUM(D28:G28)</f>
        <v>17774.611180201551</v>
      </c>
      <c r="D28" s="92"/>
      <c r="E28" s="105">
        <f t="shared" ref="E28" si="61">(679000/(B$29-D$29-F$29-G$29))*(B28-D28-F28-G28)</f>
        <v>11442.558819798449</v>
      </c>
      <c r="F28" s="92"/>
      <c r="G28" s="430"/>
      <c r="H28" s="299">
        <f t="shared" ref="H28" si="62">C28/$B28*100</f>
        <v>60.836183587258972</v>
      </c>
      <c r="I28" s="92">
        <f t="shared" ref="I28" si="63">D28/$B28*100</f>
        <v>0</v>
      </c>
      <c r="J28" s="92">
        <f t="shared" ref="J28" si="64">E28/$B28*100</f>
        <v>39.163816412741035</v>
      </c>
      <c r="K28" s="92">
        <f t="shared" ref="K28" si="65">F28/$B28*100</f>
        <v>0</v>
      </c>
      <c r="L28" s="91">
        <f t="shared" ref="L28" si="66">G28/$B28*100</f>
        <v>0</v>
      </c>
    </row>
    <row r="29" spans="1:12" ht="15.75" thickBot="1" x14ac:dyDescent="0.3">
      <c r="A29" s="396" t="s">
        <v>259</v>
      </c>
      <c r="B29" s="393">
        <f>(B3+B8+B13+B20+B16+B22+B25+B27)</f>
        <v>2032343.19</v>
      </c>
      <c r="C29" s="376">
        <f>B29-SUM(D29:G29)</f>
        <v>1054743.19</v>
      </c>
      <c r="D29" s="376">
        <f>SUM(D3:D28)</f>
        <v>0</v>
      </c>
      <c r="E29" s="376">
        <f t="shared" ref="E29:G29" si="67">SUM(E3:E28)</f>
        <v>678999.99999999988</v>
      </c>
      <c r="F29" s="376">
        <f t="shared" si="67"/>
        <v>0</v>
      </c>
      <c r="G29" s="393">
        <f t="shared" si="67"/>
        <v>298600</v>
      </c>
      <c r="H29" s="296">
        <f t="shared" ref="H29" si="68">C29/$B29*100</f>
        <v>51.897887875915281</v>
      </c>
      <c r="I29" s="83">
        <f t="shared" ref="I29" si="69">D29/$B29*100</f>
        <v>0</v>
      </c>
      <c r="J29" s="83">
        <f t="shared" ref="J29" si="70">E29/$B29*100</f>
        <v>33.409711673745413</v>
      </c>
      <c r="K29" s="83">
        <f t="shared" ref="K29" si="71">F29/$B29*100</f>
        <v>0</v>
      </c>
      <c r="L29" s="82">
        <f t="shared" ref="L29" si="72">G29/$B29*100</f>
        <v>14.692400450339296</v>
      </c>
    </row>
    <row r="30" spans="1:12" x14ac:dyDescent="0.25">
      <c r="A30" s="428"/>
      <c r="B30" s="429"/>
    </row>
    <row r="31" spans="1:12" x14ac:dyDescent="0.25">
      <c r="A31" s="428"/>
      <c r="B31" s="429"/>
    </row>
    <row r="32" spans="1:12" x14ac:dyDescent="0.25">
      <c r="A32" s="428"/>
      <c r="B32" s="429"/>
    </row>
    <row r="33" spans="1:2" x14ac:dyDescent="0.25">
      <c r="A33" s="428"/>
      <c r="B33" s="429"/>
    </row>
    <row r="34" spans="1:2" x14ac:dyDescent="0.25">
      <c r="A34" s="428"/>
      <c r="B34" s="429"/>
    </row>
    <row r="35" spans="1:2" x14ac:dyDescent="0.25">
      <c r="A35" s="428"/>
      <c r="B35" s="429"/>
    </row>
    <row r="36" spans="1:2" x14ac:dyDescent="0.25">
      <c r="A36" s="428"/>
      <c r="B36" s="429"/>
    </row>
    <row r="37" spans="1:2" x14ac:dyDescent="0.25">
      <c r="A37" s="428"/>
      <c r="B37" s="429"/>
    </row>
    <row r="38" spans="1:2" x14ac:dyDescent="0.25">
      <c r="A38" s="428"/>
      <c r="B38" s="429"/>
    </row>
    <row r="39" spans="1:2" x14ac:dyDescent="0.25">
      <c r="A39" s="428"/>
      <c r="B39" s="429"/>
    </row>
    <row r="40" spans="1:2" x14ac:dyDescent="0.25">
      <c r="A40" s="428"/>
      <c r="B40" s="429"/>
    </row>
    <row r="41" spans="1:2" x14ac:dyDescent="0.25">
      <c r="A41" s="428"/>
      <c r="B41" s="429"/>
    </row>
    <row r="42" spans="1:2" x14ac:dyDescent="0.25">
      <c r="A42" s="428"/>
      <c r="B42" s="429"/>
    </row>
    <row r="43" spans="1:2" x14ac:dyDescent="0.25">
      <c r="A43" s="428"/>
      <c r="B43" s="429"/>
    </row>
    <row r="44" spans="1:2" x14ac:dyDescent="0.25">
      <c r="A44" s="428"/>
      <c r="B44" s="429"/>
    </row>
    <row r="45" spans="1:2" x14ac:dyDescent="0.25">
      <c r="A45" s="428"/>
      <c r="B45" s="429"/>
    </row>
    <row r="46" spans="1:2" x14ac:dyDescent="0.25">
      <c r="A46" s="428"/>
      <c r="B46" s="429"/>
    </row>
    <row r="47" spans="1:2" x14ac:dyDescent="0.25">
      <c r="A47" s="428"/>
      <c r="B47" s="429"/>
    </row>
    <row r="48" spans="1:2" x14ac:dyDescent="0.25">
      <c r="A48" s="428"/>
      <c r="B48" s="429"/>
    </row>
    <row r="49" spans="1:2" x14ac:dyDescent="0.25">
      <c r="A49" s="428"/>
      <c r="B49" s="429"/>
    </row>
    <row r="50" spans="1:2" x14ac:dyDescent="0.25">
      <c r="A50" s="428"/>
      <c r="B50" s="429"/>
    </row>
    <row r="51" spans="1:2" x14ac:dyDescent="0.25">
      <c r="A51" s="428"/>
      <c r="B51" s="429"/>
    </row>
    <row r="52" spans="1:2" x14ac:dyDescent="0.25">
      <c r="A52" s="428"/>
      <c r="B52" s="429"/>
    </row>
    <row r="53" spans="1:2" x14ac:dyDescent="0.25">
      <c r="A53" s="428"/>
      <c r="B53" s="429"/>
    </row>
    <row r="54" spans="1:2" x14ac:dyDescent="0.25">
      <c r="A54" s="428"/>
      <c r="B54" s="429"/>
    </row>
    <row r="55" spans="1:2" x14ac:dyDescent="0.25">
      <c r="A55" s="428"/>
      <c r="B55" s="428"/>
    </row>
  </sheetData>
  <mergeCells count="2">
    <mergeCell ref="C1:G1"/>
    <mergeCell ref="H1:L1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2004</vt:lpstr>
      <vt:lpstr>2003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Sciubel</dc:creator>
  <cp:lastModifiedBy>Krzysztof Lewandowski</cp:lastModifiedBy>
  <cp:lastPrinted>2014-03-06T12:26:00Z</cp:lastPrinted>
  <dcterms:created xsi:type="dcterms:W3CDTF">2014-03-04T12:33:11Z</dcterms:created>
  <dcterms:modified xsi:type="dcterms:W3CDTF">2014-03-10T11:33:05Z</dcterms:modified>
</cp:coreProperties>
</file>